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smgov365.sharepoint.com/teams/ccspool/HSDHSGP/Reports for Posting/2024-25 YE Source Docs/1 TO POST/"/>
    </mc:Choice>
  </mc:AlternateContent>
  <xr:revisionPtr revIDLastSave="947" documentId="8_{4889E798-D124-4AD0-B680-506181E8CF98}" xr6:coauthVersionLast="47" xr6:coauthVersionMax="47" xr10:uidLastSave="{1B1E04CD-21D2-4ED0-83B0-8E303AC6DF37}"/>
  <workbookProtection workbookAlgorithmName="SHA-512" workbookHashValue="trsCq2/b3iYXvEzr3uof4S8YF3g8Lyq3JRtFAFWH//1/1cSyVMqzcjdJFge25ZQqDT7TbaE/RKI8q9NQ2vbw0g==" workbookSaltValue="c8CKp6GFkALSir5HzlQsmg==" workbookSpinCount="100000" lockStructure="1"/>
  <bookViews>
    <workbookView xWindow="-120" yWindow="-120" windowWidth="29040" windowHeight="15720" tabRatio="722" firstSheet="1" activeTab="1" xr2:uid="{00000000-000D-0000-FFFF-FFFF00000000}"/>
  </bookViews>
  <sheets>
    <sheet name="INSTRUCTIONS" sheetId="29" r:id="rId1"/>
    <sheet name="PROGRAM BUDGET &amp; FISCAL REPORT" sheetId="19" r:id="rId2"/>
    <sheet name="CASH MATCH" sheetId="14" r:id="rId3"/>
    <sheet name="PARTICIPANT DEMOGRAPHICS" sheetId="26" r:id="rId4"/>
    <sheet name="PROGRAM EVALUATION" sheetId="33" r:id="rId5"/>
    <sheet name="ESRI_MAPINFO_SHEET" sheetId="31" state="veryHidden" r:id="rId6"/>
  </sheets>
  <definedNames>
    <definedName name="Health_and_Wellness">'PROGRAM EVALUATION'!$E$23:$E$27</definedName>
    <definedName name="Lifelong_Learning">'PROGRAM EVALUATION'!$C$23:$C$27</definedName>
    <definedName name="_xlnm.Print_Area" localSheetId="1">'PROGRAM BUDGET &amp; FISCAL REPORT'!$A$1:$N$217</definedName>
    <definedName name="Stability">'PROGRAM EVALUATION'!$D$23:$D$27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51" i="19" l="1"/>
  <c r="H151" i="19"/>
  <c r="I151" i="19"/>
  <c r="J151" i="19"/>
  <c r="K151" i="19"/>
  <c r="L151" i="19"/>
  <c r="G151" i="19"/>
  <c r="H149" i="19"/>
  <c r="J149" i="19"/>
  <c r="K149" i="19"/>
  <c r="G149" i="19"/>
  <c r="D149" i="19"/>
  <c r="H141" i="19"/>
  <c r="J141" i="19"/>
  <c r="K141" i="19"/>
  <c r="D141" i="19"/>
  <c r="G141" i="19"/>
  <c r="K84" i="19"/>
  <c r="J84" i="19"/>
  <c r="H84" i="19"/>
  <c r="G84" i="19"/>
  <c r="D84" i="19"/>
  <c r="G204" i="19"/>
  <c r="I158" i="19"/>
  <c r="M126" i="19"/>
  <c r="M127" i="19"/>
  <c r="M72" i="19"/>
  <c r="N107" i="19"/>
  <c r="N136" i="19"/>
  <c r="N103" i="19"/>
  <c r="N150" i="19"/>
  <c r="N213" i="19"/>
  <c r="N168" i="19"/>
  <c r="I101" i="19"/>
  <c r="N101" i="19" s="1"/>
  <c r="L101" i="19"/>
  <c r="M101" i="19" s="1"/>
  <c r="I99" i="19"/>
  <c r="N99" i="19" s="1"/>
  <c r="L99" i="19"/>
  <c r="M99" i="19" s="1"/>
  <c r="I98" i="19"/>
  <c r="N98" i="19" s="1"/>
  <c r="L98" i="19"/>
  <c r="M98" i="19" s="1"/>
  <c r="I90" i="19"/>
  <c r="N90" i="19" s="1"/>
  <c r="L90" i="19"/>
  <c r="M90" i="19" s="1"/>
  <c r="L138" i="19" l="1"/>
  <c r="M138" i="19" s="1"/>
  <c r="I138" i="19"/>
  <c r="N138" i="19" s="1"/>
  <c r="I92" i="19"/>
  <c r="N92" i="19" s="1"/>
  <c r="L92" i="19"/>
  <c r="M92" i="19" s="1"/>
  <c r="L136" i="19"/>
  <c r="M136" i="19" s="1"/>
  <c r="L137" i="19"/>
  <c r="M137" i="19" s="1"/>
  <c r="L134" i="19"/>
  <c r="M134" i="19" s="1"/>
  <c r="L140" i="19"/>
  <c r="M140" i="19" s="1"/>
  <c r="L139" i="19"/>
  <c r="M139" i="19" s="1"/>
  <c r="L135" i="19"/>
  <c r="M135" i="19" s="1"/>
  <c r="I135" i="19"/>
  <c r="N135" i="19" s="1"/>
  <c r="I140" i="19"/>
  <c r="N140" i="19" s="1"/>
  <c r="I139" i="19"/>
  <c r="N139" i="19" s="1"/>
  <c r="I137" i="19"/>
  <c r="N137" i="19" s="1"/>
  <c r="I134" i="19"/>
  <c r="N134" i="19" s="1"/>
  <c r="E11" i="14"/>
  <c r="E10" i="14"/>
  <c r="C11" i="14"/>
  <c r="C10" i="14"/>
  <c r="C58" i="26"/>
  <c r="B58" i="26"/>
  <c r="H56" i="26"/>
  <c r="G56" i="26"/>
  <c r="H45" i="26"/>
  <c r="G45" i="26"/>
  <c r="C39" i="26"/>
  <c r="B39" i="26"/>
  <c r="G29" i="26"/>
  <c r="F29" i="26"/>
  <c r="E29" i="26"/>
  <c r="D29" i="26"/>
  <c r="C29" i="26"/>
  <c r="B29" i="26"/>
  <c r="L190" i="19" l="1"/>
  <c r="M190" i="19" s="1"/>
  <c r="L191" i="19"/>
  <c r="M191" i="19" s="1"/>
  <c r="L192" i="19"/>
  <c r="M192" i="19" s="1"/>
  <c r="L193" i="19"/>
  <c r="M193" i="19" s="1"/>
  <c r="L194" i="19"/>
  <c r="M194" i="19" s="1"/>
  <c r="L195" i="19"/>
  <c r="M195" i="19" s="1"/>
  <c r="L175" i="19"/>
  <c r="M175" i="19" s="1"/>
  <c r="L176" i="19"/>
  <c r="M176" i="19" s="1"/>
  <c r="L177" i="19"/>
  <c r="M177" i="19" s="1"/>
  <c r="L178" i="19"/>
  <c r="M178" i="19"/>
  <c r="L179" i="19"/>
  <c r="M179" i="19" s="1"/>
  <c r="L180" i="19"/>
  <c r="M180" i="19" s="1"/>
  <c r="L181" i="19"/>
  <c r="M181" i="19" s="1"/>
  <c r="L182" i="19"/>
  <c r="M182" i="19" s="1"/>
  <c r="L158" i="19"/>
  <c r="M158" i="19" s="1"/>
  <c r="L159" i="19"/>
  <c r="M159" i="19" s="1"/>
  <c r="L107" i="19"/>
  <c r="M107" i="19" s="1"/>
  <c r="L108" i="19"/>
  <c r="M108" i="19" s="1"/>
  <c r="L109" i="19"/>
  <c r="M109" i="19" s="1"/>
  <c r="L110" i="19"/>
  <c r="M110" i="19" s="1"/>
  <c r="L111" i="19"/>
  <c r="M111" i="19" s="1"/>
  <c r="L112" i="19"/>
  <c r="M112" i="19" s="1"/>
  <c r="L113" i="19"/>
  <c r="M113" i="19" s="1"/>
  <c r="L53" i="19"/>
  <c r="M53" i="19" s="1"/>
  <c r="L114" i="19"/>
  <c r="M114" i="19" s="1"/>
  <c r="L115" i="19"/>
  <c r="M115" i="19" s="1"/>
  <c r="L116" i="19"/>
  <c r="M116" i="19" s="1"/>
  <c r="L117" i="19"/>
  <c r="M117" i="19" s="1"/>
  <c r="L118" i="19"/>
  <c r="M118" i="19" s="1"/>
  <c r="L119" i="19"/>
  <c r="M119" i="19" s="1"/>
  <c r="L96" i="19"/>
  <c r="M96" i="19" s="1"/>
  <c r="L93" i="19"/>
  <c r="M93" i="19" s="1"/>
  <c r="L120" i="19"/>
  <c r="M120" i="19" s="1"/>
  <c r="L121" i="19"/>
  <c r="M121" i="19" s="1"/>
  <c r="L54" i="19"/>
  <c r="M54" i="19" s="1"/>
  <c r="L55" i="19"/>
  <c r="M55" i="19" s="1"/>
  <c r="L83" i="19"/>
  <c r="M83" i="19" s="1"/>
  <c r="L128" i="19"/>
  <c r="M128" i="19" s="1"/>
  <c r="L129" i="19"/>
  <c r="M129" i="19" s="1"/>
  <c r="L130" i="19"/>
  <c r="M130" i="19" s="1"/>
  <c r="L131" i="19"/>
  <c r="M131" i="19" s="1"/>
  <c r="L132" i="19"/>
  <c r="M132" i="19" s="1"/>
  <c r="L133" i="19"/>
  <c r="M133" i="19" s="1"/>
  <c r="G49" i="19"/>
  <c r="H49" i="19"/>
  <c r="I49" i="19"/>
  <c r="J49" i="19"/>
  <c r="K49" i="19"/>
  <c r="L49" i="19"/>
  <c r="M49" i="19"/>
  <c r="N49" i="19"/>
  <c r="I142" i="19"/>
  <c r="L142" i="19"/>
  <c r="I145" i="19"/>
  <c r="N145" i="19" s="1"/>
  <c r="L145" i="19"/>
  <c r="M145" i="19" s="1"/>
  <c r="I143" i="19"/>
  <c r="N143" i="19" s="1"/>
  <c r="L143" i="19"/>
  <c r="M143" i="19" s="1"/>
  <c r="I146" i="19"/>
  <c r="N146" i="19" s="1"/>
  <c r="L146" i="19"/>
  <c r="M146" i="19" s="1"/>
  <c r="I147" i="19"/>
  <c r="N147" i="19" s="1"/>
  <c r="L147" i="19"/>
  <c r="M147" i="19" s="1"/>
  <c r="I148" i="19"/>
  <c r="N148" i="19" s="1"/>
  <c r="L148" i="19"/>
  <c r="M148" i="19" s="1"/>
  <c r="I144" i="19"/>
  <c r="N144" i="19" s="1"/>
  <c r="L144" i="19"/>
  <c r="M144" i="19" s="1"/>
  <c r="I102" i="19"/>
  <c r="N102" i="19" s="1"/>
  <c r="L102" i="19"/>
  <c r="M102" i="19" s="1"/>
  <c r="I133" i="19"/>
  <c r="N133" i="19" s="1"/>
  <c r="I126" i="19"/>
  <c r="N126" i="19" s="1"/>
  <c r="I127" i="19"/>
  <c r="N127" i="19" s="1"/>
  <c r="I132" i="19"/>
  <c r="N132" i="19" s="1"/>
  <c r="I72" i="19"/>
  <c r="N72" i="19" s="1"/>
  <c r="I110" i="19"/>
  <c r="N110" i="19" s="1"/>
  <c r="I131" i="19"/>
  <c r="N131" i="19" s="1"/>
  <c r="I130" i="19"/>
  <c r="N130" i="19" s="1"/>
  <c r="I129" i="19"/>
  <c r="N129" i="19" s="1"/>
  <c r="I128" i="19"/>
  <c r="N128" i="19" s="1"/>
  <c r="I83" i="19"/>
  <c r="N83" i="19" s="1"/>
  <c r="N149" i="19" l="1"/>
  <c r="M142" i="19"/>
  <c r="L149" i="19"/>
  <c r="M149" i="19" s="1"/>
  <c r="I149" i="19"/>
  <c r="G213" i="19"/>
  <c r="H213" i="19"/>
  <c r="G196" i="19"/>
  <c r="H196" i="19"/>
  <c r="H184" i="19"/>
  <c r="G184" i="19"/>
  <c r="G169" i="19"/>
  <c r="H161" i="19"/>
  <c r="G161" i="19"/>
  <c r="L212" i="19"/>
  <c r="M212" i="19" s="1"/>
  <c r="I212" i="19"/>
  <c r="L211" i="19"/>
  <c r="M211" i="19" s="1"/>
  <c r="I211" i="19"/>
  <c r="L203" i="19"/>
  <c r="M203" i="19" s="1"/>
  <c r="I203" i="19"/>
  <c r="N203" i="19" s="1"/>
  <c r="L202" i="19"/>
  <c r="M202" i="19" s="1"/>
  <c r="I202" i="19"/>
  <c r="N202" i="19" s="1"/>
  <c r="L201" i="19"/>
  <c r="M201" i="19" s="1"/>
  <c r="I201" i="19"/>
  <c r="I195" i="19"/>
  <c r="N195" i="19" s="1"/>
  <c r="I194" i="19"/>
  <c r="N194" i="19" s="1"/>
  <c r="I193" i="19"/>
  <c r="N193" i="19" s="1"/>
  <c r="I192" i="19"/>
  <c r="N192" i="19" s="1"/>
  <c r="I191" i="19"/>
  <c r="N191" i="19" s="1"/>
  <c r="I190" i="19"/>
  <c r="N190" i="19" s="1"/>
  <c r="L189" i="19"/>
  <c r="M189" i="19" s="1"/>
  <c r="I189" i="19"/>
  <c r="N189" i="19" s="1"/>
  <c r="L183" i="19"/>
  <c r="M183" i="19" s="1"/>
  <c r="I183" i="19"/>
  <c r="N183" i="19" s="1"/>
  <c r="I182" i="19"/>
  <c r="N182" i="19" s="1"/>
  <c r="I181" i="19"/>
  <c r="N181" i="19" s="1"/>
  <c r="I180" i="19"/>
  <c r="N180" i="19" s="1"/>
  <c r="I179" i="19"/>
  <c r="N179" i="19" s="1"/>
  <c r="I178" i="19"/>
  <c r="N178" i="19" s="1"/>
  <c r="I177" i="19"/>
  <c r="N177" i="19" s="1"/>
  <c r="I176" i="19"/>
  <c r="N176" i="19" s="1"/>
  <c r="I175" i="19"/>
  <c r="N175" i="19" s="1"/>
  <c r="L174" i="19"/>
  <c r="M174" i="19" s="1"/>
  <c r="I174" i="19"/>
  <c r="N174" i="19" s="1"/>
  <c r="L167" i="19"/>
  <c r="M167" i="19" s="1"/>
  <c r="I167" i="19"/>
  <c r="L166" i="19"/>
  <c r="M166" i="19" s="1"/>
  <c r="I166" i="19"/>
  <c r="L160" i="19"/>
  <c r="M160" i="19" s="1"/>
  <c r="I160" i="19"/>
  <c r="I159" i="19"/>
  <c r="L157" i="19"/>
  <c r="M157" i="19" s="1"/>
  <c r="I157" i="19"/>
  <c r="L156" i="19"/>
  <c r="M156" i="19" s="1"/>
  <c r="I156" i="19"/>
  <c r="L82" i="19"/>
  <c r="M82" i="19" s="1"/>
  <c r="I82" i="19"/>
  <c r="N82" i="19" s="1"/>
  <c r="L81" i="19"/>
  <c r="M81" i="19" s="1"/>
  <c r="I81" i="19"/>
  <c r="N81" i="19" s="1"/>
  <c r="L51" i="19"/>
  <c r="M51" i="19" s="1"/>
  <c r="I51" i="19"/>
  <c r="N51" i="19" s="1"/>
  <c r="L80" i="19"/>
  <c r="M80" i="19" s="1"/>
  <c r="I80" i="19"/>
  <c r="N80" i="19" s="1"/>
  <c r="L79" i="19"/>
  <c r="M79" i="19" s="1"/>
  <c r="I79" i="19"/>
  <c r="N79" i="19" s="1"/>
  <c r="L78" i="19"/>
  <c r="M78" i="19" s="1"/>
  <c r="I78" i="19"/>
  <c r="N78" i="19" s="1"/>
  <c r="L77" i="19"/>
  <c r="M77" i="19" s="1"/>
  <c r="I77" i="19"/>
  <c r="N77" i="19" s="1"/>
  <c r="L76" i="19"/>
  <c r="M76" i="19" s="1"/>
  <c r="I76" i="19"/>
  <c r="N76" i="19" s="1"/>
  <c r="L75" i="19"/>
  <c r="M75" i="19" s="1"/>
  <c r="I75" i="19"/>
  <c r="N75" i="19" s="1"/>
  <c r="L74" i="19"/>
  <c r="M74" i="19" s="1"/>
  <c r="I74" i="19"/>
  <c r="N74" i="19" s="1"/>
  <c r="L73" i="19"/>
  <c r="M73" i="19" s="1"/>
  <c r="I73" i="19"/>
  <c r="N73" i="19" s="1"/>
  <c r="L71" i="19"/>
  <c r="M71" i="19" s="1"/>
  <c r="I71" i="19"/>
  <c r="N71" i="19" s="1"/>
  <c r="L70" i="19"/>
  <c r="M70" i="19" s="1"/>
  <c r="I70" i="19"/>
  <c r="N70" i="19" s="1"/>
  <c r="L69" i="19"/>
  <c r="M69" i="19" s="1"/>
  <c r="I69" i="19"/>
  <c r="N69" i="19" s="1"/>
  <c r="L68" i="19"/>
  <c r="M68" i="19" s="1"/>
  <c r="I68" i="19"/>
  <c r="N68" i="19" s="1"/>
  <c r="L67" i="19"/>
  <c r="M67" i="19" s="1"/>
  <c r="I67" i="19"/>
  <c r="N67" i="19" s="1"/>
  <c r="L66" i="19"/>
  <c r="M66" i="19" s="1"/>
  <c r="I66" i="19"/>
  <c r="N66" i="19" s="1"/>
  <c r="L50" i="19"/>
  <c r="I50" i="19"/>
  <c r="L65" i="19"/>
  <c r="M65" i="19" s="1"/>
  <c r="I65" i="19"/>
  <c r="N65" i="19" s="1"/>
  <c r="L64" i="19"/>
  <c r="M64" i="19" s="1"/>
  <c r="I64" i="19"/>
  <c r="N64" i="19" s="1"/>
  <c r="L63" i="19"/>
  <c r="M63" i="19" s="1"/>
  <c r="I63" i="19"/>
  <c r="N63" i="19" s="1"/>
  <c r="L62" i="19"/>
  <c r="M62" i="19" s="1"/>
  <c r="I62" i="19"/>
  <c r="N62" i="19" s="1"/>
  <c r="L61" i="19"/>
  <c r="M61" i="19" s="1"/>
  <c r="I61" i="19"/>
  <c r="N61" i="19" s="1"/>
  <c r="L95" i="19"/>
  <c r="M95" i="19" s="1"/>
  <c r="I95" i="19"/>
  <c r="N95" i="19" s="1"/>
  <c r="L60" i="19"/>
  <c r="M60" i="19" s="1"/>
  <c r="I60" i="19"/>
  <c r="N60" i="19" s="1"/>
  <c r="L59" i="19"/>
  <c r="M59" i="19" s="1"/>
  <c r="I59" i="19"/>
  <c r="N59" i="19" s="1"/>
  <c r="L58" i="19"/>
  <c r="M58" i="19" s="1"/>
  <c r="I58" i="19"/>
  <c r="N58" i="19" s="1"/>
  <c r="L57" i="19"/>
  <c r="M57" i="19" s="1"/>
  <c r="I57" i="19"/>
  <c r="N57" i="19" s="1"/>
  <c r="L56" i="19"/>
  <c r="M56" i="19" s="1"/>
  <c r="I56" i="19"/>
  <c r="N56" i="19" s="1"/>
  <c r="L52" i="19"/>
  <c r="M52" i="19" s="1"/>
  <c r="I52" i="19"/>
  <c r="N52" i="19" s="1"/>
  <c r="L125" i="19"/>
  <c r="M125" i="19" s="1"/>
  <c r="I125" i="19"/>
  <c r="N125" i="19" s="1"/>
  <c r="L85" i="19"/>
  <c r="I85" i="19"/>
  <c r="L124" i="19"/>
  <c r="M124" i="19" s="1"/>
  <c r="I124" i="19"/>
  <c r="N124" i="19" s="1"/>
  <c r="L123" i="19"/>
  <c r="M123" i="19" s="1"/>
  <c r="I123" i="19"/>
  <c r="N123" i="19" s="1"/>
  <c r="L122" i="19"/>
  <c r="M122" i="19" s="1"/>
  <c r="I122" i="19"/>
  <c r="N122" i="19" s="1"/>
  <c r="I55" i="19"/>
  <c r="N55" i="19" s="1"/>
  <c r="I54" i="19"/>
  <c r="N54" i="19" s="1"/>
  <c r="I121" i="19"/>
  <c r="N121" i="19" s="1"/>
  <c r="I120" i="19"/>
  <c r="N120" i="19" s="1"/>
  <c r="I93" i="19"/>
  <c r="N93" i="19" s="1"/>
  <c r="I96" i="19"/>
  <c r="N96" i="19" s="1"/>
  <c r="I119" i="19"/>
  <c r="N119" i="19" s="1"/>
  <c r="I118" i="19"/>
  <c r="N118" i="19" s="1"/>
  <c r="I117" i="19"/>
  <c r="N117" i="19" s="1"/>
  <c r="I116" i="19"/>
  <c r="N116" i="19" s="1"/>
  <c r="I115" i="19"/>
  <c r="N115" i="19" s="1"/>
  <c r="I114" i="19"/>
  <c r="N114" i="19" s="1"/>
  <c r="I53" i="19"/>
  <c r="N53" i="19" s="1"/>
  <c r="I113" i="19"/>
  <c r="N113" i="19" s="1"/>
  <c r="I112" i="19"/>
  <c r="N112" i="19" s="1"/>
  <c r="I111" i="19"/>
  <c r="N111" i="19" s="1"/>
  <c r="I109" i="19"/>
  <c r="N109" i="19" s="1"/>
  <c r="I108" i="19"/>
  <c r="N108" i="19" s="1"/>
  <c r="L94" i="19"/>
  <c r="M94" i="19" s="1"/>
  <c r="I94" i="19"/>
  <c r="N94" i="19" s="1"/>
  <c r="L89" i="19"/>
  <c r="M89" i="19" s="1"/>
  <c r="I89" i="19"/>
  <c r="N89" i="19" s="1"/>
  <c r="L106" i="19"/>
  <c r="M106" i="19" s="1"/>
  <c r="I106" i="19"/>
  <c r="N106" i="19" s="1"/>
  <c r="L97" i="19"/>
  <c r="M97" i="19" s="1"/>
  <c r="I97" i="19"/>
  <c r="N97" i="19" s="1"/>
  <c r="L105" i="19"/>
  <c r="M105" i="19" s="1"/>
  <c r="I105" i="19"/>
  <c r="N105" i="19" s="1"/>
  <c r="L86" i="19"/>
  <c r="M86" i="19" s="1"/>
  <c r="I86" i="19"/>
  <c r="N86" i="19" s="1"/>
  <c r="L88" i="19"/>
  <c r="M88" i="19" s="1"/>
  <c r="I88" i="19"/>
  <c r="N88" i="19" s="1"/>
  <c r="L104" i="19"/>
  <c r="M104" i="19" s="1"/>
  <c r="I104" i="19"/>
  <c r="N104" i="19" s="1"/>
  <c r="L87" i="19"/>
  <c r="M87" i="19" s="1"/>
  <c r="I87" i="19"/>
  <c r="N87" i="19" s="1"/>
  <c r="L100" i="19"/>
  <c r="M100" i="19" s="1"/>
  <c r="I100" i="19"/>
  <c r="N100" i="19" s="1"/>
  <c r="L91" i="19"/>
  <c r="M91" i="19" s="1"/>
  <c r="I91" i="19"/>
  <c r="N91" i="19" s="1"/>
  <c r="L103" i="19"/>
  <c r="M103" i="19" s="1"/>
  <c r="L150" i="19"/>
  <c r="M150" i="19" s="1"/>
  <c r="G155" i="19"/>
  <c r="H155" i="19"/>
  <c r="I155" i="19"/>
  <c r="J155" i="19"/>
  <c r="K155" i="19"/>
  <c r="L155" i="19"/>
  <c r="M155" i="19"/>
  <c r="N155" i="19"/>
  <c r="J161" i="19"/>
  <c r="K161" i="19"/>
  <c r="N161" i="19"/>
  <c r="N17" i="19" s="1"/>
  <c r="G165" i="19"/>
  <c r="H165" i="19"/>
  <c r="I165" i="19"/>
  <c r="J165" i="19"/>
  <c r="K165" i="19"/>
  <c r="L165" i="19"/>
  <c r="M165" i="19"/>
  <c r="N165" i="19"/>
  <c r="I168" i="19"/>
  <c r="L168" i="19"/>
  <c r="M168" i="19" s="1"/>
  <c r="H169" i="19"/>
  <c r="J169" i="19"/>
  <c r="K169" i="19"/>
  <c r="N169" i="19"/>
  <c r="N18" i="19" s="1"/>
  <c r="G173" i="19"/>
  <c r="H173" i="19"/>
  <c r="I173" i="19"/>
  <c r="J173" i="19"/>
  <c r="K173" i="19"/>
  <c r="L173" i="19"/>
  <c r="M173" i="19"/>
  <c r="N173" i="19"/>
  <c r="J184" i="19"/>
  <c r="K184" i="19"/>
  <c r="G188" i="19"/>
  <c r="H188" i="19"/>
  <c r="I188" i="19"/>
  <c r="J188" i="19"/>
  <c r="K188" i="19"/>
  <c r="L188" i="19"/>
  <c r="M188" i="19"/>
  <c r="N188" i="19"/>
  <c r="J196" i="19"/>
  <c r="K196" i="19"/>
  <c r="G200" i="19"/>
  <c r="H200" i="19"/>
  <c r="I200" i="19"/>
  <c r="J200" i="19"/>
  <c r="K200" i="19"/>
  <c r="L200" i="19"/>
  <c r="M200" i="19"/>
  <c r="N200" i="19"/>
  <c r="H204" i="19"/>
  <c r="J204" i="19"/>
  <c r="K204" i="19"/>
  <c r="G210" i="19"/>
  <c r="H210" i="19"/>
  <c r="I210" i="19"/>
  <c r="J210" i="19"/>
  <c r="K210" i="19"/>
  <c r="L210" i="19"/>
  <c r="M210" i="19"/>
  <c r="N210" i="19"/>
  <c r="J213" i="19"/>
  <c r="K213" i="19"/>
  <c r="N22" i="19"/>
  <c r="N85" i="19" l="1"/>
  <c r="N141" i="19" s="1"/>
  <c r="I141" i="19"/>
  <c r="M85" i="19"/>
  <c r="L141" i="19"/>
  <c r="M141" i="19" s="1"/>
  <c r="N50" i="19"/>
  <c r="N84" i="19" s="1"/>
  <c r="I84" i="19"/>
  <c r="M50" i="19"/>
  <c r="L84" i="19"/>
  <c r="M84" i="19" s="1"/>
  <c r="N184" i="19"/>
  <c r="N19" i="19" s="1"/>
  <c r="N196" i="19"/>
  <c r="N20" i="19" s="1"/>
  <c r="N201" i="19"/>
  <c r="N204" i="19" s="1"/>
  <c r="N21" i="19" s="1"/>
  <c r="I204" i="19"/>
  <c r="I213" i="19"/>
  <c r="I169" i="19"/>
  <c r="I196" i="19"/>
  <c r="I161" i="19"/>
  <c r="I184" i="19"/>
  <c r="L169" i="19"/>
  <c r="M169" i="19" s="1"/>
  <c r="L204" i="19"/>
  <c r="M204" i="19" s="1"/>
  <c r="L213" i="19"/>
  <c r="M213" i="19" s="1"/>
  <c r="L184" i="19"/>
  <c r="M184" i="19" s="1"/>
  <c r="L161" i="19"/>
  <c r="M161" i="19" s="1"/>
  <c r="K215" i="19"/>
  <c r="L196" i="19"/>
  <c r="M196" i="19" s="1"/>
  <c r="N215" i="19" l="1"/>
  <c r="N23" i="19" s="1"/>
  <c r="D16" i="19"/>
  <c r="D17" i="19"/>
  <c r="D18" i="19"/>
  <c r="D19" i="19"/>
  <c r="D20" i="19"/>
  <c r="D21" i="19"/>
  <c r="D22" i="19"/>
  <c r="D23" i="19"/>
  <c r="C7" i="14" l="1"/>
  <c r="C6" i="14"/>
  <c r="K22" i="19" l="1"/>
  <c r="J22" i="19"/>
  <c r="H22" i="19"/>
  <c r="G22" i="19"/>
  <c r="I22" i="19"/>
  <c r="H17" i="19"/>
  <c r="G17" i="19"/>
  <c r="G19" i="19"/>
  <c r="N16" i="19"/>
  <c r="J20" i="19"/>
  <c r="K20" i="19"/>
  <c r="B7" i="14"/>
  <c r="B6" i="14"/>
  <c r="G18" i="19"/>
  <c r="G20" i="19"/>
  <c r="G21" i="19"/>
  <c r="H18" i="19"/>
  <c r="H19" i="19"/>
  <c r="H20" i="19"/>
  <c r="H21" i="19"/>
  <c r="K21" i="19"/>
  <c r="J21" i="19"/>
  <c r="K19" i="19"/>
  <c r="J19" i="19"/>
  <c r="K18" i="19"/>
  <c r="J18" i="19"/>
  <c r="K17" i="19"/>
  <c r="J17" i="19"/>
  <c r="K16" i="19"/>
  <c r="K23" i="19" l="1"/>
  <c r="E12" i="14"/>
  <c r="C12" i="14"/>
  <c r="I19" i="19"/>
  <c r="I20" i="19"/>
  <c r="I18" i="19"/>
  <c r="I17" i="19"/>
  <c r="L17" i="19"/>
  <c r="M17" i="19" s="1"/>
  <c r="I21" i="19"/>
  <c r="L19" i="19"/>
  <c r="M19" i="19" s="1"/>
  <c r="L22" i="19"/>
  <c r="M22" i="19" s="1"/>
  <c r="L18" i="19"/>
  <c r="M18" i="19" s="1"/>
  <c r="L21" i="19"/>
  <c r="M21" i="19" s="1"/>
  <c r="L20" i="19" l="1"/>
  <c r="M20" i="19" s="1"/>
  <c r="C62" i="26"/>
  <c r="E15" i="14" l="1"/>
  <c r="E18" i="14" s="1"/>
  <c r="F18" i="14" s="1"/>
  <c r="L215" i="19" l="1"/>
  <c r="L16" i="19"/>
  <c r="L23" i="19" l="1"/>
  <c r="F15" i="14" l="1"/>
  <c r="E19" i="14" s="1"/>
  <c r="B24" i="19"/>
  <c r="B25" i="19" s="1"/>
  <c r="E21" i="14" l="1"/>
  <c r="F21" i="14" s="1"/>
  <c r="F19" i="14"/>
  <c r="M151" i="19" l="1"/>
  <c r="G215" i="19"/>
  <c r="G23" i="19" s="1"/>
  <c r="H215" i="19" l="1"/>
  <c r="H23" i="19" s="1"/>
  <c r="B62" i="26"/>
  <c r="C15" i="14"/>
  <c r="C18" i="14" s="1"/>
  <c r="D18" i="14" s="1"/>
  <c r="G16" i="19"/>
  <c r="H16" i="19"/>
  <c r="M16" i="19" s="1"/>
  <c r="M215" i="19" l="1"/>
  <c r="D15" i="14"/>
  <c r="C19" i="14" s="1"/>
  <c r="M23" i="19"/>
  <c r="C21" i="14" l="1"/>
  <c r="D21" i="14" s="1"/>
  <c r="D19" i="14"/>
  <c r="J215" i="19"/>
  <c r="J23" i="19" s="1"/>
  <c r="I16" i="19"/>
  <c r="J16" i="19" l="1"/>
  <c r="I215" i="19"/>
  <c r="I23" i="19" s="1"/>
</calcChain>
</file>

<file path=xl/sharedStrings.xml><?xml version="1.0" encoding="utf-8"?>
<sst xmlns="http://schemas.openxmlformats.org/spreadsheetml/2006/main" count="594" uniqueCount="409">
  <si>
    <t>FY 2024-25 Human Services Grants Program</t>
  </si>
  <si>
    <t>Exhibit B</t>
  </si>
  <si>
    <t>Program Budget and Evaluation Workbook</t>
  </si>
  <si>
    <t>REPORTS</t>
  </si>
  <si>
    <t>REPORT PERIOD</t>
  </si>
  <si>
    <t>REPORT DEADLINE</t>
  </si>
  <si>
    <t>Mid-Year Program and Fiscal Status Reports</t>
  </si>
  <si>
    <t>7/1/2024 – 12/31/2024</t>
  </si>
  <si>
    <t>Year-End Program and Fiscal Status Reports</t>
  </si>
  <si>
    <t>7/1/2024 – 6/30/2025</t>
  </si>
  <si>
    <t>OVERVIEW</t>
  </si>
  <si>
    <t>HSGP grantees will use this document as a single tool to:
1) Establish the Program Budget
2) Submit Mid-Year Reporting
3) Submit Year-End Reporting</t>
  </si>
  <si>
    <t>For organizations granted funding for more than one program, a separate Exhibit B (Program Budget and Evaluation Workbook) and corresponding Exhibit A (Program Plan) is required for each program.</t>
  </si>
  <si>
    <t xml:space="preserve">Please Note: All reports and supporting documents submitted to the City are considered public record and are subject to disclosure under the Public Records Act.  Further note that staff may use the information herein, in whole or in part, to provide Council and the public with reports of agency performance, including demographics, outcomes, successes, findings, and concerns. To the extent possible, please avoid inclusion of any Personally Identifiable Information (PII), or other confidential information, except where absolutely necessary. </t>
  </si>
  <si>
    <t>CITY OF SANTA MONICA</t>
  </si>
  <si>
    <t>FY 2024-25 PROGRAM BUDGET &amp; FISCAL REPORTING TEMPLATE</t>
  </si>
  <si>
    <t>INSTRUCTIONS</t>
  </si>
  <si>
    <r>
      <t xml:space="preserve">Input periodic data into the grey shaded cells, as described in the instructions below. All other cells are locked for editing. Cells containing formulas will automatically calculate. Please report any issues to </t>
    </r>
    <r>
      <rPr>
        <b/>
        <u/>
        <sz val="11"/>
        <rFont val="Arial"/>
        <family val="2"/>
      </rPr>
      <t>humanservices@santamonica.gov</t>
    </r>
    <r>
      <rPr>
        <sz val="11"/>
        <rFont val="Arial"/>
        <family val="2"/>
      </rPr>
      <t>.</t>
    </r>
  </si>
  <si>
    <r>
      <t xml:space="preserve">SECTION I: BUDGET SUMMARY: </t>
    </r>
    <r>
      <rPr>
        <sz val="10"/>
        <rFont val="Arial"/>
        <family val="2"/>
      </rPr>
      <t xml:space="preserve"> The Budget Summary section contains locked cells that will auto-populate as you complete Section III: Line Item Detail</t>
    </r>
  </si>
  <si>
    <r>
      <rPr>
        <b/>
        <sz val="10"/>
        <rFont val="Arial"/>
        <family val="2"/>
      </rPr>
      <t xml:space="preserve">REPORTING PERIOD:  </t>
    </r>
    <r>
      <rPr>
        <sz val="10"/>
        <rFont val="Arial"/>
        <family val="2"/>
      </rPr>
      <t xml:space="preserve">Use the drop-down box to select the appropriate reporting period (Mid-Year, or Year-End).
</t>
    </r>
    <r>
      <rPr>
        <b/>
        <sz val="10"/>
        <rFont val="Arial"/>
        <family val="2"/>
      </rPr>
      <t xml:space="preserve">TOTAL CITY FUNDS RECEIVED TO DATE: </t>
    </r>
    <r>
      <rPr>
        <sz val="10"/>
        <rFont val="Arial"/>
        <family val="2"/>
      </rPr>
      <t>Enter the amount of current year HSGP payments received to date.</t>
    </r>
  </si>
  <si>
    <t>SECTION II: SUPPORTING DOCUMENTATION:</t>
  </si>
  <si>
    <r>
      <rPr>
        <b/>
        <sz val="10"/>
        <rFont val="Arial"/>
        <family val="2"/>
      </rPr>
      <t>DATE UPLOADED TO SHAREPOINT</t>
    </r>
    <r>
      <rPr>
        <sz val="10"/>
        <rFont val="Arial"/>
        <family val="2"/>
      </rPr>
      <t>:  Enter the date on which the required Supporting Documentation was uploaded/submitted for each reporting period</t>
    </r>
  </si>
  <si>
    <t>SECTION III: LINE ITEM DETAIL</t>
  </si>
  <si>
    <r>
      <rPr>
        <b/>
        <sz val="10"/>
        <rFont val="Arial"/>
        <family val="2"/>
      </rPr>
      <t xml:space="preserve">HSGP MID-YEAR EXPEND (Column J): </t>
    </r>
    <r>
      <rPr>
        <sz val="10"/>
        <rFont val="Arial"/>
        <family val="2"/>
      </rPr>
      <t xml:space="preserve">Populate the grey shaded cells with year-to-date HSGP grant expenditures
</t>
    </r>
    <r>
      <rPr>
        <b/>
        <sz val="10"/>
        <rFont val="Arial"/>
        <family val="2"/>
      </rPr>
      <t>HSGP YEAR-END EXPEND (Column K):</t>
    </r>
    <r>
      <rPr>
        <sz val="10"/>
        <rFont val="Arial"/>
        <family val="2"/>
      </rPr>
      <t xml:space="preserve"> Populate the grey shaded cells with year-end HSGP grant expenditures
</t>
    </r>
    <r>
      <rPr>
        <b/>
        <sz val="10"/>
        <rFont val="Arial"/>
        <family val="2"/>
      </rPr>
      <t>YEAR-END TOTAL PROGRAM EXPEND (Column N)</t>
    </r>
    <r>
      <rPr>
        <sz val="10"/>
        <rFont val="Arial"/>
        <family val="2"/>
      </rPr>
      <t>: Populate the grey shaded cells with year-end Total Program Expenditures (includes expenditures from all funding sources)</t>
    </r>
  </si>
  <si>
    <r>
      <rPr>
        <b/>
        <sz val="10"/>
        <color rgb="FF000000"/>
        <rFont val="Arial"/>
        <family val="2"/>
      </rPr>
      <t xml:space="preserve">MID-YEAR AGENCY VARIANCE REPORT (Column O): </t>
    </r>
    <r>
      <rPr>
        <sz val="10"/>
        <color rgb="FF000000"/>
        <rFont val="Arial"/>
        <family val="2"/>
      </rPr>
      <t xml:space="preserve">Provide a brief explanation of any significant budget variances at mid-year.
</t>
    </r>
    <r>
      <rPr>
        <b/>
        <sz val="10"/>
        <color rgb="FF000000"/>
        <rFont val="Arial"/>
        <family val="2"/>
      </rPr>
      <t xml:space="preserve">YEAR-END AGENCY VARIANCE REPORT (Column Q): </t>
    </r>
    <r>
      <rPr>
        <sz val="10"/>
        <color rgb="FF000000"/>
        <rFont val="Arial"/>
        <family val="2"/>
      </rPr>
      <t xml:space="preserve">Provide a brief explanation of any significant budget variances at year-end.
A significant budget variance is one that will modify the Program Budget by 10% or more </t>
    </r>
    <r>
      <rPr>
        <u/>
        <sz val="10"/>
        <color rgb="FF000000"/>
        <rFont val="Arial"/>
        <family val="2"/>
      </rPr>
      <t>and</t>
    </r>
    <r>
      <rPr>
        <sz val="10"/>
        <color rgb="FF000000"/>
        <rFont val="Arial"/>
        <family val="2"/>
      </rPr>
      <t xml:space="preserve"> by $1,000 or more for the following:
    - The subtotal of any expenditure category in Section III: Line Item Detail (subsections 1A - 6)
    - Any subcontract with an organization providing direct client services; or
    - Any subsidy, stipend, grant, or award to program participants or direct service providers.
</t>
    </r>
    <r>
      <rPr>
        <i/>
        <sz val="10"/>
        <color rgb="FF000000"/>
        <rFont val="Arial"/>
        <family val="2"/>
      </rPr>
      <t>If the above criteria are met, you are required to complete a Budget Modification. Any subsequent updates required to this form due to approved Budget Modifications will be incorporated by City staff.</t>
    </r>
  </si>
  <si>
    <t>SECTION I:  BUDGET SUMMARY</t>
  </si>
  <si>
    <t>TOTAL
PROGRAM
BUDGET</t>
  </si>
  <si>
    <t>SM GRANT
BUDGET</t>
  </si>
  <si>
    <t>NON-CITY PROGRAM BUDGET</t>
  </si>
  <si>
    <t>SM 
MID-YEAR EXPEND.</t>
  </si>
  <si>
    <t>SM  
YEAR-END EXPEND.</t>
  </si>
  <si>
    <t>SM TOTAL EXPEND.</t>
  </si>
  <si>
    <t>SM PERCENT EXPENDED</t>
  </si>
  <si>
    <t>YEAR-END
 TOTAL PROGRAM EXPEND.</t>
  </si>
  <si>
    <t>AGENCY NAME:</t>
  </si>
  <si>
    <t>The Chrysalis Center</t>
  </si>
  <si>
    <t>PROGRAM NAME:</t>
  </si>
  <si>
    <t>Chrysalis Santa Monica Employment Center (SMEC)</t>
  </si>
  <si>
    <t>REPORTING PERIOD:</t>
  </si>
  <si>
    <t>Year-End Report (2nd Period): 7/1/24 - 6/30/25</t>
  </si>
  <si>
    <t>A. Total City Funds Disbursed to Date:</t>
  </si>
  <si>
    <t>B. Total City Funds Expended to Date:</t>
  </si>
  <si>
    <t>C. Cash Balance (Line A - Line B):</t>
  </si>
  <si>
    <t xml:space="preserve">SECTION II: SUPPORTING DOCUMENTATION: </t>
  </si>
  <si>
    <r>
      <rPr>
        <b/>
        <sz val="11"/>
        <color rgb="FF000000"/>
        <rFont val="Arial"/>
        <family val="2"/>
      </rPr>
      <t xml:space="preserve">
</t>
    </r>
    <r>
      <rPr>
        <sz val="11"/>
        <color rgb="FF000000"/>
        <rFont val="Arial"/>
        <family val="2"/>
      </rPr>
      <t xml:space="preserve">
   The City requires grantees to submit supporting documentation along with their Mid-Year and Year-End Fiscal Status Reports. Documentation </t>
    </r>
    <r>
      <rPr>
        <b/>
        <sz val="11"/>
        <color rgb="FF000000"/>
        <rFont val="Arial"/>
        <family val="2"/>
      </rPr>
      <t>MUST</t>
    </r>
    <r>
      <rPr>
        <sz val="11"/>
        <color rgb="FF000000"/>
        <rFont val="Arial"/>
        <family val="2"/>
      </rPr>
      <t xml:space="preserve"> provide a detailed accounting of expenditures charged to the Santa Monica grant and </t>
    </r>
    <r>
      <rPr>
        <b/>
        <sz val="11"/>
        <color rgb="FF000000"/>
        <rFont val="Arial"/>
        <family val="2"/>
      </rPr>
      <t xml:space="preserve">MUST    
</t>
    </r>
    <r>
      <rPr>
        <sz val="11"/>
        <color rgb="FF000000"/>
        <rFont val="Arial"/>
        <family val="2"/>
      </rPr>
      <t xml:space="preserve">   reconcile to total Santa Monica grant expenditures for the associated period. Acceptable forms of documentation will be generated from the grantee’s financial system and include General Ledger or Profit and Loss Detail reports. The City 
   </t>
    </r>
    <r>
      <rPr>
        <b/>
        <sz val="11"/>
        <color rgb="FF000000"/>
        <rFont val="Arial"/>
        <family val="2"/>
      </rPr>
      <t>WILL NOT ACCEPT</t>
    </r>
    <r>
      <rPr>
        <sz val="11"/>
        <color rgb="FF000000"/>
        <rFont val="Arial"/>
        <family val="2"/>
      </rPr>
      <t xml:space="preserve"> documentation that does provide sufficient detail and/or does not reconcile to total Santa Monica grant expenditures for the associated period.</t>
    </r>
  </si>
  <si>
    <t>SUPPORTING DOCUMENTATION FOR SM GRANT EXPENDITURES (MID-YEAR)</t>
  </si>
  <si>
    <t>DATE UPLOADED TO SHAREPOINT:</t>
  </si>
  <si>
    <t>SUPPORTING DOCUMENTATION FOR SM GRANT EXPENDITURES (YEAR-END)</t>
  </si>
  <si>
    <t>FY 2024-25 Program Budget: 7/1/24 - 6/30/25</t>
  </si>
  <si>
    <t>Senior/Executive Management</t>
  </si>
  <si>
    <t>Federal</t>
  </si>
  <si>
    <t>Mid-Year Report (1st Period): 7/1/24 - 12/31/24</t>
  </si>
  <si>
    <t>Administrative Support</t>
  </si>
  <si>
    <t>State</t>
  </si>
  <si>
    <t>Direct Service Provision/Program Staff</t>
  </si>
  <si>
    <t>County/Local</t>
  </si>
  <si>
    <t>SECTION II:  LINE ITEM DETAIL</t>
  </si>
  <si>
    <t>1A.  Staff Salaries</t>
  </si>
  <si>
    <t>List all paid program and administrative positions (both City and non-City funded) and complete all fields below.</t>
  </si>
  <si>
    <t>Staff Name</t>
  </si>
  <si>
    <t>Title</t>
  </si>
  <si>
    <t>Position Classification</t>
  </si>
  <si>
    <t>FTE (Agency Wide)</t>
  </si>
  <si>
    <t>% FTE to Program</t>
  </si>
  <si>
    <t>Elizabeth Ford</t>
  </si>
  <si>
    <t>Director of Program Data</t>
  </si>
  <si>
    <t>Jovani Garcia</t>
  </si>
  <si>
    <t>Database Manager</t>
  </si>
  <si>
    <t>Afton Branche- Wilson</t>
  </si>
  <si>
    <t>Director of Policy &amp; Government Relations</t>
  </si>
  <si>
    <t>Cosme Sandoval</t>
  </si>
  <si>
    <t>Director of Business Development &amp; Community</t>
  </si>
  <si>
    <t>Emeline Neau</t>
  </si>
  <si>
    <t>Director of Operations, Works</t>
  </si>
  <si>
    <t>Elizabeth Cetina</t>
  </si>
  <si>
    <t>Director of Operations, Staffing</t>
  </si>
  <si>
    <t>Frances Gutierrez</t>
  </si>
  <si>
    <t>Data &amp; Grants Administrator</t>
  </si>
  <si>
    <t>Stephanie Tyson</t>
  </si>
  <si>
    <t>Accounting Manager</t>
  </si>
  <si>
    <t>Jessica Marin</t>
  </si>
  <si>
    <t>Volunteer &amp; Program Manager</t>
  </si>
  <si>
    <t>Carrie Aikins</t>
  </si>
  <si>
    <t>Controller, Finance</t>
  </si>
  <si>
    <t>Marseilles Addison</t>
  </si>
  <si>
    <t>Grants &amp; Contract Manager</t>
  </si>
  <si>
    <t>Christopher Corpus</t>
  </si>
  <si>
    <t>IT Director</t>
  </si>
  <si>
    <t>Nancy Marquez</t>
  </si>
  <si>
    <t>Accounts Receivable Specialist</t>
  </si>
  <si>
    <t>Susan Nieves</t>
  </si>
  <si>
    <t>Manager of Data Analytics</t>
  </si>
  <si>
    <t>Xavier Pierce</t>
  </si>
  <si>
    <t>Henry Vuong</t>
  </si>
  <si>
    <t>IT Support Specialist</t>
  </si>
  <si>
    <t>Wilfredo Abitia</t>
  </si>
  <si>
    <t>Facilities &amp; Maintenance Assistant</t>
  </si>
  <si>
    <t>Saul Gonzalez</t>
  </si>
  <si>
    <t>Facilities &amp; Maintenance Manager</t>
  </si>
  <si>
    <t>TBD</t>
  </si>
  <si>
    <t>Human Resources Coordinator</t>
  </si>
  <si>
    <t>Caramie Brown</t>
  </si>
  <si>
    <t>Human Resources Director</t>
  </si>
  <si>
    <t>Daniel Hirsch</t>
  </si>
  <si>
    <t>Human Resources Generalist</t>
  </si>
  <si>
    <t>Payroll &amp; Compliance Manager</t>
  </si>
  <si>
    <t>Allison Dewberry</t>
  </si>
  <si>
    <t>Payroll Manager</t>
  </si>
  <si>
    <t>Jasmine Vasquez</t>
  </si>
  <si>
    <t>Human Resource Coordinator</t>
  </si>
  <si>
    <t>Network Manager</t>
  </si>
  <si>
    <t>Wendy Sanchez</t>
  </si>
  <si>
    <t>Program Data Manager</t>
  </si>
  <si>
    <t>Mark Cohen</t>
  </si>
  <si>
    <t>Human Resources Director Operations Manager</t>
  </si>
  <si>
    <t>Danika Edwards</t>
  </si>
  <si>
    <t>Kay Brown</t>
  </si>
  <si>
    <t>Jasmine Yarbrough</t>
  </si>
  <si>
    <t>Kharaam Sharifpour</t>
  </si>
  <si>
    <t>Rasheedah Scott</t>
  </si>
  <si>
    <t>Data and Grants Manager</t>
  </si>
  <si>
    <t>Mallory Loring</t>
  </si>
  <si>
    <t>Director of Donor Engagement and Communications</t>
  </si>
  <si>
    <t>Andrew Chang</t>
  </si>
  <si>
    <t>Human Resource Generalist</t>
  </si>
  <si>
    <t>Faviola Leonard</t>
  </si>
  <si>
    <t>Volunteer &amp; Program Director</t>
  </si>
  <si>
    <t>Cecilia Gomez</t>
  </si>
  <si>
    <t>Program Manager, Client Services</t>
  </si>
  <si>
    <t>Sawyer Auer</t>
  </si>
  <si>
    <t>Senior Employment Specialist</t>
  </si>
  <si>
    <t>Nicole Kauola</t>
  </si>
  <si>
    <t>Employment Specialist</t>
  </si>
  <si>
    <t>Davi Fiahlo</t>
  </si>
  <si>
    <t>Client Services Coordinator</t>
  </si>
  <si>
    <t>Ashley Aquino</t>
  </si>
  <si>
    <t>Renee Uribe</t>
  </si>
  <si>
    <t xml:space="preserve">Community Engagement Coordinator </t>
  </si>
  <si>
    <t>Floater Employment Specialist</t>
  </si>
  <si>
    <t>Jessi Heffington</t>
  </si>
  <si>
    <t>Business Development Coordinator</t>
  </si>
  <si>
    <t>Brianna Dau</t>
  </si>
  <si>
    <t>Business Development Manager</t>
  </si>
  <si>
    <t>Diana Jara</t>
  </si>
  <si>
    <t>Grants Analyst</t>
  </si>
  <si>
    <t>Martin Tominaga</t>
  </si>
  <si>
    <t>Internal Operations Coordinator</t>
  </si>
  <si>
    <t xml:space="preserve">Alberto Flores </t>
  </si>
  <si>
    <t>Yaritza De la Rosa</t>
  </si>
  <si>
    <t>Client Services Admin</t>
  </si>
  <si>
    <t>Louie Gonzalez</t>
  </si>
  <si>
    <t>Nichole Fowler</t>
  </si>
  <si>
    <t>Director of Client Services, Santa Monica</t>
  </si>
  <si>
    <t>Aubrey Dolores</t>
  </si>
  <si>
    <t>John Sonego</t>
  </si>
  <si>
    <t>VP, Development and Communications</t>
  </si>
  <si>
    <t>Nancy Martinez</t>
  </si>
  <si>
    <t>Business Development &amp; Community Engagement Coordinator</t>
  </si>
  <si>
    <t>Alexandra Gutierrez</t>
  </si>
  <si>
    <t>Kevin McDaniel</t>
  </si>
  <si>
    <t>Volunteer &amp; Program Coordinator</t>
  </si>
  <si>
    <t>Alan Zeng</t>
  </si>
  <si>
    <t>Director, SECTOR</t>
  </si>
  <si>
    <t>Program Administrator, SECTOR</t>
  </si>
  <si>
    <t>Amy Castelan</t>
  </si>
  <si>
    <t>Career Coach</t>
  </si>
  <si>
    <t>Gloria Pintor</t>
  </si>
  <si>
    <t>Career Coach, SECTOR</t>
  </si>
  <si>
    <t>Edna Rivera</t>
  </si>
  <si>
    <t>Training Manager, SECTOR</t>
  </si>
  <si>
    <t>Jennifer Rojas</t>
  </si>
  <si>
    <t>Oscar Moran</t>
  </si>
  <si>
    <t>Senior Operations Supervisor, Works</t>
  </si>
  <si>
    <t>Nelly Macias Sanchez</t>
  </si>
  <si>
    <t>Reid Inouye</t>
  </si>
  <si>
    <t>Jasmine Wadalawala</t>
  </si>
  <si>
    <t>Viviana Villarruel</t>
  </si>
  <si>
    <t>Shantelle Davis</t>
  </si>
  <si>
    <t>Senior Operations Manager Roads</t>
  </si>
  <si>
    <t>Yelena Litvak</t>
  </si>
  <si>
    <t>Senior Internal Operations Manager</t>
  </si>
  <si>
    <t>Emily Van Ostran</t>
  </si>
  <si>
    <t>Sr Operations Manager Staffing</t>
  </si>
  <si>
    <t>Mal Asia Muhammad</t>
  </si>
  <si>
    <t>Operations Coordinator Staffing</t>
  </si>
  <si>
    <t>Mariah Melgoza</t>
  </si>
  <si>
    <t>Retention Coordinator</t>
  </si>
  <si>
    <t>Lucille Taylor</t>
  </si>
  <si>
    <t>Salesforce Training Coordinator</t>
  </si>
  <si>
    <t>Jessica Ward</t>
  </si>
  <si>
    <t>A/P Specialist</t>
  </si>
  <si>
    <t>Jade Sanchez</t>
  </si>
  <si>
    <t>Margarita Cid</t>
  </si>
  <si>
    <t>Laura Espinosa</t>
  </si>
  <si>
    <t>Garrison Brosnan</t>
  </si>
  <si>
    <t>Ruby Pena</t>
  </si>
  <si>
    <t>Clients Service Coordinator</t>
  </si>
  <si>
    <t>Denise Garcia</t>
  </si>
  <si>
    <t>Holli Kyle</t>
  </si>
  <si>
    <t>Senior Data &amp; Grants Administrator</t>
  </si>
  <si>
    <t>Ricardo Alfaro</t>
  </si>
  <si>
    <t>Tahtiana Smith</t>
  </si>
  <si>
    <t>Amanda Munos</t>
  </si>
  <si>
    <t>Laila Sanchez</t>
  </si>
  <si>
    <t>Maria Nesbit</t>
  </si>
  <si>
    <t>Julie Vargas</t>
  </si>
  <si>
    <t>Amir Hill</t>
  </si>
  <si>
    <t>Bianca Smith</t>
  </si>
  <si>
    <t>Assistant Vice President, Program Operations</t>
  </si>
  <si>
    <t>Molly Larson</t>
  </si>
  <si>
    <t>VP, Program Operations</t>
  </si>
  <si>
    <t>Grace Fitzgerald</t>
  </si>
  <si>
    <t xml:space="preserve">Assistant Vice President, Chrysalis Enterprises </t>
  </si>
  <si>
    <t>Trevor Kale</t>
  </si>
  <si>
    <t>VP, Chrysalis Enterprises</t>
  </si>
  <si>
    <t>Michael Graff-Weisner</t>
  </si>
  <si>
    <t>VP, Strategy &amp; External Relations</t>
  </si>
  <si>
    <t>Mark Loranger</t>
  </si>
  <si>
    <t>President &amp; Chief Executive Officer</t>
  </si>
  <si>
    <t>Carlyne Ervin</t>
  </si>
  <si>
    <t>VP, Human Resources</t>
  </si>
  <si>
    <t>1A.  Staff Salaries TOTAL</t>
  </si>
  <si>
    <t>1B.  Staff Fringe Benefits</t>
  </si>
  <si>
    <t>List each fringe benefit as a percentage of total staff salaries listed above (FICA, SUI, Workers’ Compensation, Medical Insurance, Retirement, etc.).</t>
  </si>
  <si>
    <t>Description</t>
  </si>
  <si>
    <t>OADSI (6.2% up to $7,000 SS + 1.45% Medicare)</t>
  </si>
  <si>
    <t>SUI (6.2% of first $7,000)</t>
  </si>
  <si>
    <t>CA ETT (0.1% of first $7,000)</t>
  </si>
  <si>
    <t>Worker's Compensation (1.43%)</t>
  </si>
  <si>
    <t>Medical Insurance (14%)</t>
  </si>
  <si>
    <t>1B.  Staff Fringe Benefits TOTAL</t>
  </si>
  <si>
    <t>2.  Consultant Services</t>
  </si>
  <si>
    <t>List each consultant to be funded. Include type of service, total budgeted expense, and any additional information to support the use of consultants as opposed to staff or volunteers.</t>
  </si>
  <si>
    <t>Mental Health Services</t>
  </si>
  <si>
    <t>Consulting and Salesforce Database Subscription</t>
  </si>
  <si>
    <t>2.  Consultant Services TOTAL</t>
  </si>
  <si>
    <t>3.  Operating Expenses</t>
  </si>
  <si>
    <t>List all operating expenses [e.g., space/rent expense, utilities, facility maintenance, equipment, insurance, office supplies, printing, audit fees, travel, training, etc.].</t>
  </si>
  <si>
    <t>Utilities</t>
  </si>
  <si>
    <t>Equipment Rental</t>
  </si>
  <si>
    <t>Office Supplies</t>
  </si>
  <si>
    <t>Postage &amp; Shipping</t>
  </si>
  <si>
    <t xml:space="preserve">Repairs &amp; Maintenance </t>
  </si>
  <si>
    <t>Printing &amp; Publications</t>
  </si>
  <si>
    <t>Liability Insurance</t>
  </si>
  <si>
    <t>Telephone</t>
  </si>
  <si>
    <t>Other Operating Expenses</t>
  </si>
  <si>
    <t>Parking</t>
  </si>
  <si>
    <t>3.  Operating Expenses TOTAL</t>
  </si>
  <si>
    <t>4.  Direct Client Support</t>
  </si>
  <si>
    <t>List any expenses associated with direct service provision, individual client support, scholarships, or stipends. Include estimated number of recipients.</t>
  </si>
  <si>
    <t>Client Bus Fare</t>
  </si>
  <si>
    <t>Client Fund</t>
  </si>
  <si>
    <t>Material Needs Fund</t>
  </si>
  <si>
    <t>Driver License Access Fund</t>
  </si>
  <si>
    <t>Scholarship Fund</t>
  </si>
  <si>
    <t>Client Event &amp; Programs</t>
  </si>
  <si>
    <t>Dues &amp; Subs, Books &amp; Journals</t>
  </si>
  <si>
    <t>4.  Scholarships/Stipends TOTAL</t>
  </si>
  <si>
    <t>5.  Other</t>
  </si>
  <si>
    <t>List any program expense not appropriate for any of the above line items and provide justification.</t>
  </si>
  <si>
    <t>Depreciation &amp; Amortization</t>
  </si>
  <si>
    <t>Seminars &amp; Training</t>
  </si>
  <si>
    <t xml:space="preserve">Recruitment </t>
  </si>
  <si>
    <t>5.  Other TOTAL</t>
  </si>
  <si>
    <t>6.  Indirect Administrative Costs</t>
  </si>
  <si>
    <t>Santa Monica Grant budgets may include Indirect Administrative Costs as follows:</t>
  </si>
  <si>
    <r>
      <t xml:space="preserve">Rates 10% or less of total SM grant:  </t>
    </r>
    <r>
      <rPr>
        <sz val="8"/>
        <rFont val="Arial"/>
        <family val="2"/>
      </rPr>
      <t>Shall be considered de minimis and will be accepted without further supporting documentation</t>
    </r>
  </si>
  <si>
    <r>
      <t xml:space="preserve">Rates above 10% of total SM grant: </t>
    </r>
    <r>
      <rPr>
        <sz val="8"/>
        <rFont val="Arial"/>
        <family val="2"/>
      </rPr>
      <t xml:space="preserve"> Must be accompanied by documentation of the agency’s federally-negotiated indirect cost rate.</t>
    </r>
  </si>
  <si>
    <t>Indirect Administrative Costs</t>
  </si>
  <si>
    <t>Rate:</t>
  </si>
  <si>
    <t>6.  Indirect Administrative Costs TOTAL</t>
  </si>
  <si>
    <t>7.   TOTAL BUDGET</t>
  </si>
  <si>
    <t>By submitting this report to the Human Services Division, I certify that this report is true, complete and accurate to the best of my knowledge and that all disbursements have been made  in compliance with the conditions of the Grant Agreement and for the purposes indicated.</t>
  </si>
  <si>
    <t>FY 2024-25 CASH MATCH CALCULATOR</t>
  </si>
  <si>
    <t>NO ACTION NEEDED: This tab will auto-populate based on data entered on other reporting tabs. Once your Year-End Fiscal Report is completed, this tab will display your Year-End Actual Cash Match to SMPP.</t>
  </si>
  <si>
    <t>PROGRAM STATUS REPORT</t>
  </si>
  <si>
    <t>FY 2024-25 Annual Target</t>
  </si>
  <si>
    <t>FY 2024-25
 Year-End Actual</t>
  </si>
  <si>
    <t>Total Program Participants</t>
  </si>
  <si>
    <t>Total Santa Monica Program Participants (SMPP)</t>
  </si>
  <si>
    <t>Level of Service to SMPP (%)</t>
  </si>
  <si>
    <t>FISCAL STATUS REPORT</t>
  </si>
  <si>
    <t>FY 2024-25 Total Program Budget</t>
  </si>
  <si>
    <t>FY 2024-25
SM Grant Budget</t>
  </si>
  <si>
    <t>FY 2024-25
Total Program Expend.</t>
  </si>
  <si>
    <t>FY 2024-25
SM Grant Budget Expend.</t>
  </si>
  <si>
    <t>Program Expenditures</t>
  </si>
  <si>
    <t>CASH MATCH CALCULATOR</t>
  </si>
  <si>
    <t>Based on Program Plan and Budget</t>
  </si>
  <si>
    <t>Based on Actual Data and Expenditures</t>
  </si>
  <si>
    <t>Level of Service to SMPP:</t>
  </si>
  <si>
    <t>SM Grant Funding to SMPP:</t>
  </si>
  <si>
    <t>Agency Cash Match to SMPP:</t>
  </si>
  <si>
    <t>Cash match must be least 30%</t>
  </si>
  <si>
    <t>FY 2024-25 Program Participants and Demographics</t>
  </si>
  <si>
    <t>Populate the grey shaded cells for the appropriate period (Mid-Year or Year-End) in the tables below with participant demographics. All tables must be completed. All Mid-Year and Year-End totals must reconcile to Total SMPP reported for the period.</t>
  </si>
  <si>
    <t>PARTICIPANTS RECEIVING CONTRACTED SERVICES</t>
  </si>
  <si>
    <t>Projected Total</t>
  </si>
  <si>
    <t>Mid-Year Actuals</t>
  </si>
  <si>
    <t>Year-End Actuals</t>
  </si>
  <si>
    <t>Total Unduplicated Program Participants</t>
  </si>
  <si>
    <t>Total SMPP</t>
  </si>
  <si>
    <t>Low-Income SMPP</t>
  </si>
  <si>
    <t>Homeless SMPP</t>
  </si>
  <si>
    <t>w/ Disabilities SMPP</t>
  </si>
  <si>
    <t>Served in Military SMPP</t>
  </si>
  <si>
    <t>Primary Language not English SMPP</t>
  </si>
  <si>
    <t>RACE AND ETHNICITY
(Number of SMPP)</t>
  </si>
  <si>
    <t>Latinx/Hispanic</t>
  </si>
  <si>
    <t>Non-Latinx/
Non-Hispanic</t>
  </si>
  <si>
    <t>Prefer Not to Answer/Don't Know</t>
  </si>
  <si>
    <t>American Indian or Alaska Native</t>
  </si>
  <si>
    <t>Asian or Asian American</t>
  </si>
  <si>
    <t>Black or African-American</t>
  </si>
  <si>
    <t>Native Hawaiian or Other Pacific Islander</t>
  </si>
  <si>
    <t>White or Caucasian</t>
  </si>
  <si>
    <t>Multiple Race</t>
  </si>
  <si>
    <t>Race category not listed</t>
  </si>
  <si>
    <t>ZIP CODE
(Number of SMPP)</t>
  </si>
  <si>
    <t>Mid-Year
 Actuals</t>
  </si>
  <si>
    <t>AGE
(Number of SMPP)</t>
  </si>
  <si>
    <t>Mid-Year 
Actuals</t>
  </si>
  <si>
    <t>Year-End 
Actuals</t>
  </si>
  <si>
    <t>Under 5</t>
  </si>
  <si>
    <t>5-12</t>
  </si>
  <si>
    <t>13-17</t>
  </si>
  <si>
    <t>18-24</t>
  </si>
  <si>
    <t>25-34</t>
  </si>
  <si>
    <t>Other/Prefer not to answer</t>
  </si>
  <si>
    <t>35-44</t>
  </si>
  <si>
    <t>45-54</t>
  </si>
  <si>
    <t>55-61</t>
  </si>
  <si>
    <t>62-74</t>
  </si>
  <si>
    <t>75-84</t>
  </si>
  <si>
    <t>85+</t>
  </si>
  <si>
    <r>
      <t>GENDER IDENTITY (Number of SMPP)</t>
    </r>
    <r>
      <rPr>
        <sz val="11"/>
        <color theme="1"/>
        <rFont val="Arial"/>
        <family val="2"/>
      </rPr>
      <t xml:space="preserve">
</t>
    </r>
    <r>
      <rPr>
        <i/>
        <sz val="11"/>
        <color theme="1"/>
        <rFont val="Arial"/>
        <family val="2"/>
      </rPr>
      <t>Please provide the most detailed data available.</t>
    </r>
  </si>
  <si>
    <r>
      <t xml:space="preserve">SEXUAL IDENTITY (Number of SMPP)
</t>
    </r>
    <r>
      <rPr>
        <i/>
        <sz val="11"/>
        <color theme="1"/>
        <rFont val="Arial"/>
        <family val="2"/>
      </rPr>
      <t>Please provide the most detailed data available.</t>
    </r>
  </si>
  <si>
    <t>Male</t>
  </si>
  <si>
    <t>Asexual</t>
  </si>
  <si>
    <t>Female</t>
  </si>
  <si>
    <t>Bisexual or Pansexual</t>
  </si>
  <si>
    <t>Non-Binary</t>
  </si>
  <si>
    <t>Lesbian or Gay</t>
  </si>
  <si>
    <t>Gender Non-Conforming</t>
  </si>
  <si>
    <t>Straight or Heterosexual</t>
  </si>
  <si>
    <t>Intersex</t>
  </si>
  <si>
    <t>Queer</t>
  </si>
  <si>
    <t>Trans Male (Female to Male)</t>
  </si>
  <si>
    <t>Other/Prefer Not to Answer</t>
  </si>
  <si>
    <t>Trans Female (Male to Female)</t>
  </si>
  <si>
    <t>Agency Does Not Collect This Data</t>
  </si>
  <si>
    <t>COST PER PARTICIPANT 
(Total Program Budget / 
Total Unduplicated Program Participants)</t>
  </si>
  <si>
    <t>Year-End Actual</t>
  </si>
  <si>
    <t>FY 2024-25 Program Evaluation Chart</t>
  </si>
  <si>
    <r>
      <t xml:space="preserve">Input periodic data into the grey shaded cells, as described in the instructions below. All other cells are locked for editing. Cells containing formulas will automatically calculate. Please report any issues to </t>
    </r>
    <r>
      <rPr>
        <b/>
        <u/>
        <sz val="11"/>
        <rFont val="Arial"/>
        <family val="2"/>
      </rPr>
      <t>humanservices@santamonica.gov</t>
    </r>
    <r>
      <rPr>
        <sz val="11"/>
        <rFont val="Arial"/>
        <family val="2"/>
      </rPr>
      <t xml:space="preserve">  </t>
    </r>
  </si>
  <si>
    <r>
      <t xml:space="preserve">Mid-Year Progress to Annual Target (column H): </t>
    </r>
    <r>
      <rPr>
        <sz val="11"/>
        <color rgb="FF000000"/>
        <rFont val="Arial"/>
        <family val="2"/>
      </rPr>
      <t xml:space="preserve">Enter progress to Annual Target at Mid-Year
</t>
    </r>
    <r>
      <rPr>
        <b/>
        <sz val="11"/>
        <color rgb="FF000000"/>
        <rFont val="Arial"/>
        <family val="2"/>
      </rPr>
      <t>Mid-Year Variance Explanation (column I)</t>
    </r>
    <r>
      <rPr>
        <sz val="11"/>
        <color rgb="FF000000"/>
        <rFont val="Arial"/>
        <family val="2"/>
      </rPr>
      <t xml:space="preserve">: Provide a concise explanation for each Indicator not on track to be meet the Annual Target by Year-End. 
</t>
    </r>
    <r>
      <rPr>
        <b/>
        <sz val="11"/>
        <color rgb="FF000000"/>
        <rFont val="Arial"/>
        <family val="2"/>
      </rPr>
      <t xml:space="preserve">Year-End Progress to Annual Target (column J): </t>
    </r>
    <r>
      <rPr>
        <sz val="11"/>
        <color rgb="FF000000"/>
        <rFont val="Arial"/>
        <family val="2"/>
      </rPr>
      <t xml:space="preserve">Enter progress to Annual Target at Year-End
</t>
    </r>
    <r>
      <rPr>
        <b/>
        <sz val="11"/>
        <color rgb="FF000000"/>
        <rFont val="Arial"/>
        <family val="2"/>
      </rPr>
      <t>Year-End Variance Explanation (column K):</t>
    </r>
    <r>
      <rPr>
        <sz val="11"/>
        <color rgb="FF000000"/>
        <rFont val="Arial"/>
        <family val="2"/>
      </rPr>
      <t xml:space="preserve"> Provide a concise explanation for each Indicator above or below 10% of the Annual Target at Year-End.</t>
    </r>
  </si>
  <si>
    <t>Community Impact Area</t>
  </si>
  <si>
    <t>Goal</t>
  </si>
  <si>
    <t>Indicator Type</t>
  </si>
  <si>
    <t>Indicator Description</t>
  </si>
  <si>
    <t>Annual Target</t>
  </si>
  <si>
    <t>Documentation
Method</t>
  </si>
  <si>
    <t>Mid-Year
Progress to 
Annual Target
(SMPP)</t>
  </si>
  <si>
    <t>Mid-Year Variance Explanation</t>
  </si>
  <si>
    <t>Year-End
Progress to 
Annual Target
(SMPP)</t>
  </si>
  <si>
    <t>Year-End Variance Explanation</t>
  </si>
  <si>
    <t>% to Annual Target 
(Year-End)</t>
  </si>
  <si>
    <t>Primary Indicators</t>
  </si>
  <si>
    <t>Stability</t>
  </si>
  <si>
    <t>Increase econonomy wellbeing</t>
  </si>
  <si>
    <t>Output</t>
  </si>
  <si>
    <t>Identify and refer SMPP clients to transitional job programs- Chrysalis Enterprise (CE)</t>
  </si>
  <si>
    <t>30 SMPP</t>
  </si>
  <si>
    <t>Salesforce case mangement database</t>
  </si>
  <si>
    <t>7/30 (23%)</t>
  </si>
  <si>
    <t xml:space="preserve">We are below mid-year target due to enrollment numbers. In addition, only a small fraction of clients are interested in our transitional jobs program which impact this outcome. However, with an increase in SMPP enrollments and transition dates we are confident we will increase this outcome in the second half of the reporting period. We will actively identify SMPP clients and target recruitment efforts for transitional jobs. </t>
  </si>
  <si>
    <t xml:space="preserve">We have overestimated the amount of SMPP that would be interested in working a transitional job. Despite our efforts to strategically engage SMPP in this line of work, the majority of SMPP were not interested in this industry, allowing us to shift our focus to other areas of interest. In the new fiscal year 25/26, we have reduced this outcome to more accurately reflect a realistic outcome for this deliverable. </t>
  </si>
  <si>
    <t>Outcome</t>
  </si>
  <si>
    <t>50% of partcipants referred will  be employed in transitional employment,enhance skills,and earn income</t>
  </si>
  <si>
    <t xml:space="preserve">15 SMPP </t>
  </si>
  <si>
    <t>Salesforce, case management database,Payroll records</t>
  </si>
  <si>
    <t>2/7 (29%)</t>
  </si>
  <si>
    <t xml:space="preserve">We are below mid-year target for the following reasons: some clients chose to pursue other employment opportunities; missing I-9 documentation and unable to proceed in hiring; loss of contact with clients referred. We will target recruitment efforts to SMPP in the hopes if increasing this outcome. In addition, we will include transitional jobs as part of our outreach presentations.   </t>
  </si>
  <si>
    <t xml:space="preserve">Number is below target. We typically expect a 50% drop off rate for referals. Due to the low number of referred, we could not meet this outcome. Please note that the number worked is one more than referred, as we had a SMPP referred in the previous fiscal year 23/24 but did not work unrtil the current fiscal year. </t>
  </si>
  <si>
    <t xml:space="preserve">Stability </t>
  </si>
  <si>
    <t>Increase economic wellbeing</t>
  </si>
  <si>
    <t>Partcipants recieve job readiness and job search skills to obtain employment</t>
  </si>
  <si>
    <t>150 SMPP</t>
  </si>
  <si>
    <t>Salesforce case management database</t>
  </si>
  <si>
    <t>59/150 (39%)</t>
  </si>
  <si>
    <t>Outreach was impacted due to staff turnover. With key positions unfilled, the team was challenging in maintaining relationships and increasing SMPP numbers. However, by December, all key positions have been filled and have been strategically working to increase outreach to and enrollment of SMPP participants.</t>
  </si>
  <si>
    <t>Met target outcome</t>
  </si>
  <si>
    <t>45% of Partcipants secure employment</t>
  </si>
  <si>
    <t>68 SMPP</t>
  </si>
  <si>
    <t>Paystubs,offer letter,or Employment Records in datbase</t>
  </si>
  <si>
    <t>30/68 (44%)</t>
  </si>
  <si>
    <t xml:space="preserve">We are just shy of meeting this outcome but are encouraged by the continued number of SMPP participants obtaining employment. The last quarter of a year typically see's a downturn in hiring, but the first quarter of a new year typically brings sees an increase in hiring. We are confident we will see an increase in the second half of the funding year. In the 2nd half of the reporting year, we will host targeted hiring events in the office, schedule group online applications, bolster our direct hire efforts and collaboration with the Santa Monica Chamber as a way to increase employment outcomes. </t>
  </si>
  <si>
    <t xml:space="preserve">We are below target for this outcome. It typically takes on average 3 months for a client to secure employment, meaning we will inevitably not see as many outcomes for this target being achieved for newly enrolled SMPP at the end of the fiscal year.  We continue to actively work to engage clients in case  management for employment. This includes targeted outreach to current SMPP; increasing program completion rates, and connecting SMPP to  resources, including financial, to remove barriers to employment. At the end of the fiscal year and coming into the new fiscal year 25/26 we are looking forward to hosting professional development workshops, hosting targeting recruitment events at our center, resource fairs, and facilitating digitial literacy workshops to enhance skillsets. </t>
  </si>
  <si>
    <t>Increase econimic wellbeing</t>
  </si>
  <si>
    <t>Partcipants receive employment retention services</t>
  </si>
  <si>
    <t xml:space="preserve">100% of SMPP participants who obtain employment receive retention services. As previously mentioned, the last quarter of the year sees a slowdown in hiring. We fully expect to reach the target by the end of the funding period. </t>
  </si>
  <si>
    <t xml:space="preserve">100% of clients who obtained employment during this reporting period  participated in retention services to stay employed, grow in their role, and address any barriers that may arise during the early months of employment. This support includes problem solving, access to resources, enhanced communication coaching, and career advancement planning if needed. </t>
  </si>
  <si>
    <t xml:space="preserve">50% of Partcipants are employed 6 months after initial hire                                                    </t>
  </si>
  <si>
    <t>34 SMPP</t>
  </si>
  <si>
    <t>12/34 (35%)</t>
  </si>
  <si>
    <t xml:space="preserve">Retention is calculated looking back 12 - 6 months. Within that timeframe, we captured 17 placements. Of the 17, 12 were still employed (71%). We will continue supporting clients who have found employment with the resources needed to maintain that job. We continue to offer retention services, counseling, job coaching, and workshops that support clients in retaining employment. </t>
  </si>
  <si>
    <t xml:space="preserve">Retention for the end of year report is calculated by looking at clients who obtained employment from January 1st, 2024 to December 31st, 2024. Within that timeframe, we were able to reach 31 clients. Of the 31 clients, 24 were still employed (77%). We will continue supporting clients who have found employment with the resources needed to maintain that job. </t>
  </si>
  <si>
    <t>Secondary Indicators (Note: secondary indicators are optional. Indicators listed here can be used to further illustrate programs impact).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</si>
</sst>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0.000"/>
    <numFmt numFmtId="168" formatCode="[$-F800]dddd\,\ mmmm\ dd\,\ yyyy"/>
    <numFmt numFmtId="169" formatCode="0.000%"/>
    <numFmt numFmtId="170" formatCode="0.00_);\(0.00\)"/>
    <numFmt numFmtId="171" formatCode="_(&quot;$&quot;* #,##0.00_);_(&quot;$&quot;* \(#,##0.00\);_(&quot;$&quot;* &quot;-&quot;_);_(@_)"/>
    <numFmt numFmtId="172" formatCode="_([$$-409]* #,##0_);_([$$-409]* \(#,##0\);_([$$-409]* &quot;-&quot;??_);_(@_)"/>
  </numFmts>
  <fonts count="39">
    <font>
      <sz val="10"/>
      <name val="Arial"/>
    </font>
    <font>
      <sz val="10"/>
      <name val="Arial"/>
      <family val="2"/>
    </font>
    <font>
      <b/>
      <sz val="10"/>
      <name val="Arial"/>
      <family val="2"/>
    </font>
    <font>
      <b/>
      <sz val="11"/>
      <name val="Arial"/>
      <family val="2"/>
    </font>
    <font>
      <sz val="11"/>
      <name val="Arial"/>
      <family val="2"/>
    </font>
    <font>
      <b/>
      <u val="singleAccounting"/>
      <sz val="11"/>
      <name val="Arial"/>
      <family val="2"/>
    </font>
    <font>
      <b/>
      <sz val="8"/>
      <name val="Arial"/>
      <family val="2"/>
    </font>
    <font>
      <b/>
      <u/>
      <sz val="8"/>
      <name val="Arial"/>
      <family val="2"/>
    </font>
    <font>
      <sz val="10"/>
      <color indexed="8"/>
      <name val="MS Sans Serif"/>
    </font>
    <font>
      <b/>
      <i/>
      <sz val="10"/>
      <name val="Arial"/>
      <family val="2"/>
    </font>
    <font>
      <b/>
      <i/>
      <u/>
      <sz val="8"/>
      <name val="Arial"/>
      <family val="2"/>
    </font>
    <font>
      <sz val="8"/>
      <name val="Arial"/>
      <family val="2"/>
    </font>
    <font>
      <b/>
      <sz val="14"/>
      <name val="Arial"/>
      <family val="2"/>
    </font>
    <font>
      <b/>
      <sz val="10"/>
      <color theme="1"/>
      <name val="Arial"/>
      <family val="2"/>
    </font>
    <font>
      <b/>
      <sz val="10"/>
      <color theme="0"/>
      <name val="Arial"/>
      <family val="2"/>
    </font>
    <font>
      <sz val="10"/>
      <color rgb="FFFF0000"/>
      <name val="Arial"/>
      <family val="2"/>
    </font>
    <font>
      <sz val="9"/>
      <name val="Arial"/>
      <family val="2"/>
    </font>
    <font>
      <b/>
      <u val="singleAccounting"/>
      <sz val="10"/>
      <name val="Arial"/>
      <family val="2"/>
    </font>
    <font>
      <b/>
      <sz val="11"/>
      <color theme="1"/>
      <name val="Arial"/>
      <family val="2"/>
    </font>
    <font>
      <sz val="11"/>
      <color theme="1"/>
      <name val="Arial"/>
      <family val="2"/>
    </font>
    <font>
      <b/>
      <sz val="14"/>
      <color rgb="FF00B050"/>
      <name val="Arial"/>
      <family val="2"/>
    </font>
    <font>
      <sz val="10"/>
      <color rgb="FF00B050"/>
      <name val="Arial"/>
      <family val="2"/>
    </font>
    <font>
      <b/>
      <sz val="10"/>
      <color rgb="FF00B050"/>
      <name val="Arial"/>
      <family val="2"/>
    </font>
    <font>
      <b/>
      <sz val="11"/>
      <color theme="0"/>
      <name val="Arial"/>
      <family val="2"/>
    </font>
    <font>
      <sz val="11"/>
      <color rgb="FF000000"/>
      <name val="Arial"/>
      <family val="2"/>
    </font>
    <font>
      <b/>
      <sz val="11"/>
      <color rgb="FF000000"/>
      <name val="Arial"/>
      <family val="2"/>
    </font>
    <font>
      <b/>
      <sz val="10"/>
      <color rgb="FF000000"/>
      <name val="Arial"/>
      <family val="2"/>
    </font>
    <font>
      <sz val="10"/>
      <color rgb="FF000000"/>
      <name val="Arial"/>
      <family val="2"/>
    </font>
    <font>
      <b/>
      <i/>
      <sz val="14"/>
      <name val="Arial"/>
      <family val="2"/>
    </font>
    <font>
      <sz val="12"/>
      <name val="Cambria"/>
      <family val="1"/>
    </font>
    <font>
      <sz val="12"/>
      <name val="Arial"/>
      <family val="2"/>
    </font>
    <font>
      <sz val="10"/>
      <color rgb="FF000000"/>
      <name val="Arial"/>
      <family val="2"/>
      <charset val="1"/>
    </font>
    <font>
      <b/>
      <sz val="10.5"/>
      <name val="Arial"/>
      <family val="2"/>
    </font>
    <font>
      <b/>
      <u/>
      <sz val="11"/>
      <name val="Arial"/>
      <family val="2"/>
    </font>
    <font>
      <u/>
      <sz val="10"/>
      <color rgb="FF000000"/>
      <name val="Arial"/>
      <family val="2"/>
    </font>
    <font>
      <i/>
      <sz val="10"/>
      <color rgb="FF000000"/>
      <name val="Arial"/>
      <family val="2"/>
    </font>
    <font>
      <b/>
      <sz val="12"/>
      <name val="Arial"/>
      <family val="2"/>
    </font>
    <font>
      <i/>
      <sz val="11"/>
      <color theme="1"/>
      <name val="Arial"/>
      <family val="2"/>
    </font>
    <font>
      <b/>
      <u/>
      <sz val="11"/>
      <color theme="1"/>
      <name val="Arial"/>
      <family val="2"/>
    </font>
  </fonts>
  <fills count="20">
    <fill>
      <patternFill patternType="none"/>
    </fill>
    <fill>
      <patternFill patternType="gray125"/>
    </fill>
    <fill>
      <patternFill patternType="solid">
        <fgColor indexed="45"/>
        <bgColor indexed="64"/>
      </patternFill>
    </fill>
    <fill>
      <patternFill patternType="solid">
        <fgColor indexed="9"/>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000000"/>
        <bgColor indexed="64"/>
      </patternFill>
    </fill>
    <fill>
      <patternFill patternType="solid">
        <fgColor theme="7" tint="0.79998168889431442"/>
        <bgColor indexed="64"/>
      </patternFill>
    </fill>
    <fill>
      <patternFill patternType="solid">
        <fgColor theme="1"/>
        <bgColor indexed="64"/>
      </patternFill>
    </fill>
    <fill>
      <patternFill patternType="solid">
        <fgColor theme="6" tint="0.79998168889431442"/>
        <bgColor indexed="64"/>
      </patternFill>
    </fill>
    <fill>
      <patternFill patternType="solid">
        <fgColor rgb="FFC0C0C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EBF1DE"/>
        <bgColor indexed="64"/>
      </patternFill>
    </fill>
    <fill>
      <patternFill patternType="solid">
        <fgColor rgb="FFE2EFD9"/>
        <bgColor indexed="64"/>
      </patternFill>
    </fill>
    <fill>
      <patternFill patternType="solid">
        <fgColor rgb="FFE2EFDA"/>
        <bgColor indexed="64"/>
      </patternFill>
    </fill>
    <fill>
      <patternFill patternType="solid">
        <fgColor rgb="FFD9D9D9"/>
        <bgColor rgb="FF000000"/>
      </patternFill>
    </fill>
    <fill>
      <patternFill patternType="solid">
        <fgColor theme="9" tint="0.79998168889431442"/>
        <bgColor indexed="64"/>
      </patternFill>
    </fill>
  </fills>
  <borders count="64">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medium">
        <color indexed="64"/>
      </right>
      <top style="thin">
        <color theme="0" tint="-0.24994659260841701"/>
      </top>
      <bottom style="thin">
        <color theme="0" tint="-0.24994659260841701"/>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diagonal/>
    </border>
    <border>
      <left style="medium">
        <color indexed="64"/>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1"/>
      </left>
      <right/>
      <top style="thin">
        <color indexed="64"/>
      </top>
      <bottom style="medium">
        <color indexed="64"/>
      </bottom>
      <diagonal/>
    </border>
    <border>
      <left/>
      <right/>
      <top style="medium">
        <color theme="0" tint="-0.14996795556505021"/>
      </top>
      <bottom style="medium">
        <color theme="0" tint="-0.14996795556505021"/>
      </bottom>
      <diagonal/>
    </border>
    <border>
      <left/>
      <right style="medium">
        <color theme="0" tint="-0.14996795556505021"/>
      </right>
      <top style="medium">
        <color theme="0" tint="-0.14996795556505021"/>
      </top>
      <bottom style="medium">
        <color theme="0" tint="-0.14996795556505021"/>
      </bottom>
      <diagonal/>
    </border>
    <border>
      <left/>
      <right style="medium">
        <color theme="0" tint="-0.14996795556505021"/>
      </right>
      <top style="medium">
        <color theme="0" tint="-0.14996795556505021"/>
      </top>
      <bottom/>
      <diagonal/>
    </border>
    <border>
      <left/>
      <right style="medium">
        <color indexed="64"/>
      </right>
      <top style="thin">
        <color indexed="64"/>
      </top>
      <bottom style="medium">
        <color indexed="64"/>
      </bottom>
      <diagonal/>
    </border>
    <border>
      <left style="medium">
        <color indexed="64"/>
      </left>
      <right/>
      <top style="medium">
        <color theme="0" tint="-0.14996795556505021"/>
      </top>
      <bottom style="medium">
        <color theme="0" tint="-0.14996795556505021"/>
      </bottom>
      <diagonal/>
    </border>
    <border>
      <left style="medium">
        <color indexed="64"/>
      </left>
      <right/>
      <top style="thin">
        <color theme="0" tint="-0.14996795556505021"/>
      </top>
      <bottom style="thin">
        <color theme="0" tint="-0.1499679555650502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1"/>
      </left>
      <right/>
      <top style="thin">
        <color theme="1"/>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D9D9D9"/>
      </left>
      <right/>
      <top style="thin">
        <color rgb="FFD9D9D9"/>
      </top>
      <bottom style="thin">
        <color rgb="FFD9D9D9"/>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8" fillId="0" borderId="0"/>
    <xf numFmtId="9" fontId="1" fillId="0" borderId="0" applyFont="0" applyFill="0" applyBorder="0" applyAlignment="0" applyProtection="0"/>
  </cellStyleXfs>
  <cellXfs count="379">
    <xf numFmtId="0" fontId="0" fillId="0" borderId="0" xfId="0"/>
    <xf numFmtId="0" fontId="1" fillId="0" borderId="0" xfId="3"/>
    <xf numFmtId="9" fontId="3" fillId="4" borderId="2" xfId="5" applyFont="1" applyFill="1" applyBorder="1" applyAlignment="1" applyProtection="1">
      <alignment horizontal="center"/>
    </xf>
    <xf numFmtId="166" fontId="6" fillId="4" borderId="9" xfId="1" applyNumberFormat="1" applyFont="1" applyFill="1" applyBorder="1" applyAlignment="1" applyProtection="1">
      <alignment horizontal="center"/>
    </xf>
    <xf numFmtId="9" fontId="6" fillId="4" borderId="10" xfId="5" applyFont="1" applyFill="1" applyBorder="1" applyAlignment="1" applyProtection="1">
      <alignment horizontal="center"/>
    </xf>
    <xf numFmtId="166" fontId="6" fillId="4" borderId="7" xfId="1" applyNumberFormat="1" applyFont="1" applyFill="1" applyBorder="1" applyAlignment="1" applyProtection="1">
      <alignment horizontal="center"/>
    </xf>
    <xf numFmtId="9" fontId="6" fillId="4" borderId="0" xfId="5" applyFont="1" applyFill="1" applyBorder="1" applyAlignment="1" applyProtection="1">
      <alignment horizontal="center"/>
    </xf>
    <xf numFmtId="166" fontId="2" fillId="0" borderId="0" xfId="1" applyNumberFormat="1" applyFont="1" applyFill="1" applyProtection="1"/>
    <xf numFmtId="9" fontId="1" fillId="0" borderId="0" xfId="5" applyFont="1" applyFill="1" applyAlignment="1" applyProtection="1">
      <alignment horizontal="center"/>
    </xf>
    <xf numFmtId="9" fontId="1" fillId="0" borderId="5" xfId="5" applyFont="1" applyFill="1" applyBorder="1" applyAlignment="1" applyProtection="1">
      <alignment horizontal="center"/>
    </xf>
    <xf numFmtId="9" fontId="1" fillId="0" borderId="18" xfId="5" applyFont="1" applyFill="1" applyBorder="1" applyAlignment="1" applyProtection="1">
      <alignment horizontal="center"/>
    </xf>
    <xf numFmtId="9" fontId="1" fillId="0" borderId="19" xfId="5" applyFont="1" applyFill="1" applyBorder="1" applyAlignment="1" applyProtection="1">
      <alignment horizontal="center"/>
    </xf>
    <xf numFmtId="9" fontId="2" fillId="0" borderId="19" xfId="5" applyFont="1" applyFill="1" applyBorder="1" applyAlignment="1" applyProtection="1">
      <alignment horizontal="center"/>
    </xf>
    <xf numFmtId="166" fontId="2" fillId="0" borderId="0" xfId="1" applyNumberFormat="1" applyFont="1" applyFill="1" applyAlignment="1" applyProtection="1">
      <alignment textRotation="90"/>
    </xf>
    <xf numFmtId="9" fontId="2" fillId="0" borderId="0" xfId="5" applyFont="1" applyFill="1" applyAlignment="1" applyProtection="1">
      <alignment horizontal="center" textRotation="90"/>
    </xf>
    <xf numFmtId="0" fontId="13" fillId="0" borderId="0" xfId="3" applyFont="1" applyAlignment="1">
      <alignment horizontal="center"/>
    </xf>
    <xf numFmtId="9" fontId="1" fillId="0" borderId="20" xfId="5" applyFont="1" applyFill="1" applyBorder="1" applyAlignment="1" applyProtection="1">
      <alignment horizontal="center"/>
    </xf>
    <xf numFmtId="9" fontId="7" fillId="0" borderId="0" xfId="5" applyFont="1" applyFill="1" applyBorder="1" applyAlignment="1" applyProtection="1">
      <alignment horizontal="center" wrapText="1"/>
    </xf>
    <xf numFmtId="9" fontId="2" fillId="4" borderId="22" xfId="5" applyFont="1" applyFill="1" applyBorder="1" applyAlignment="1" applyProtection="1">
      <alignment horizontal="center"/>
    </xf>
    <xf numFmtId="164" fontId="11" fillId="4" borderId="0" xfId="2" applyNumberFormat="1" applyFont="1" applyFill="1" applyBorder="1" applyProtection="1"/>
    <xf numFmtId="9" fontId="11" fillId="4" borderId="0" xfId="5" applyFont="1" applyFill="1" applyBorder="1" applyAlignment="1" applyProtection="1">
      <alignment horizontal="center"/>
    </xf>
    <xf numFmtId="44" fontId="11" fillId="4" borderId="7" xfId="2" applyFont="1" applyFill="1" applyBorder="1" applyProtection="1"/>
    <xf numFmtId="0" fontId="12" fillId="0" borderId="0" xfId="3" applyFont="1"/>
    <xf numFmtId="0" fontId="12" fillId="0" borderId="0" xfId="3" applyFont="1" applyAlignment="1">
      <alignment vertical="top"/>
    </xf>
    <xf numFmtId="164" fontId="4" fillId="3" borderId="0" xfId="2" applyNumberFormat="1" applyFont="1" applyFill="1" applyBorder="1" applyAlignment="1" applyProtection="1">
      <alignment horizontal="center"/>
    </xf>
    <xf numFmtId="0" fontId="3" fillId="0" borderId="0" xfId="3" applyFont="1"/>
    <xf numFmtId="9" fontId="2" fillId="0" borderId="0" xfId="5" applyFont="1" applyFill="1" applyBorder="1" applyAlignment="1" applyProtection="1">
      <alignment horizontal="center"/>
    </xf>
    <xf numFmtId="168" fontId="4" fillId="0" borderId="4" xfId="3" applyNumberFormat="1" applyFont="1" applyBorder="1" applyAlignment="1">
      <alignment horizontal="center" vertical="center" wrapText="1"/>
    </xf>
    <xf numFmtId="0" fontId="4" fillId="0" borderId="4" xfId="3" applyFont="1" applyBorder="1" applyAlignment="1">
      <alignment horizontal="center" vertical="center" wrapText="1"/>
    </xf>
    <xf numFmtId="0" fontId="4" fillId="0" borderId="13" xfId="3" applyFont="1" applyBorder="1" applyAlignment="1">
      <alignment vertical="center" wrapText="1"/>
    </xf>
    <xf numFmtId="164" fontId="2" fillId="0" borderId="0" xfId="2" applyNumberFormat="1" applyFont="1" applyFill="1" applyBorder="1" applyProtection="1"/>
    <xf numFmtId="0" fontId="16" fillId="0" borderId="0" xfId="3" applyFont="1" applyAlignment="1">
      <alignment horizontal="center"/>
    </xf>
    <xf numFmtId="0" fontId="1" fillId="0" borderId="0" xfId="3" applyAlignment="1">
      <alignment vertical="center"/>
    </xf>
    <xf numFmtId="0" fontId="16" fillId="0" borderId="0" xfId="3" applyFont="1"/>
    <xf numFmtId="167" fontId="16" fillId="0" borderId="0" xfId="3" applyNumberFormat="1" applyFont="1"/>
    <xf numFmtId="41" fontId="5" fillId="5" borderId="11" xfId="3" applyNumberFormat="1" applyFont="1" applyFill="1" applyBorder="1" applyAlignment="1">
      <alignment horizontal="center"/>
    </xf>
    <xf numFmtId="41" fontId="17" fillId="5" borderId="10" xfId="3" applyNumberFormat="1" applyFont="1" applyFill="1" applyBorder="1" applyAlignment="1">
      <alignment horizontal="center" wrapText="1"/>
    </xf>
    <xf numFmtId="0" fontId="1" fillId="5" borderId="9" xfId="3" applyFill="1" applyBorder="1"/>
    <xf numFmtId="0" fontId="4" fillId="7" borderId="8" xfId="3" applyFont="1" applyFill="1" applyBorder="1"/>
    <xf numFmtId="0" fontId="4" fillId="3" borderId="0" xfId="3" applyFont="1" applyFill="1" applyAlignment="1">
      <alignment horizontal="center"/>
    </xf>
    <xf numFmtId="0" fontId="4" fillId="7" borderId="0" xfId="3" applyFont="1" applyFill="1" applyAlignment="1">
      <alignment horizontal="center"/>
    </xf>
    <xf numFmtId="0" fontId="16" fillId="7" borderId="7" xfId="3" applyFont="1" applyFill="1" applyBorder="1"/>
    <xf numFmtId="9" fontId="4" fillId="3" borderId="8" xfId="3" applyNumberFormat="1" applyFont="1" applyFill="1" applyBorder="1"/>
    <xf numFmtId="9" fontId="4" fillId="3" borderId="0" xfId="3" applyNumberFormat="1" applyFont="1" applyFill="1" applyAlignment="1">
      <alignment horizontal="center"/>
    </xf>
    <xf numFmtId="9" fontId="4" fillId="7" borderId="0" xfId="3" applyNumberFormat="1" applyFont="1" applyFill="1" applyAlignment="1">
      <alignment horizontal="center"/>
    </xf>
    <xf numFmtId="41" fontId="5" fillId="5" borderId="8" xfId="3" applyNumberFormat="1" applyFont="1" applyFill="1" applyBorder="1" applyAlignment="1">
      <alignment horizontal="center"/>
    </xf>
    <xf numFmtId="164" fontId="4" fillId="7" borderId="0" xfId="2" applyNumberFormat="1" applyFont="1" applyFill="1" applyBorder="1" applyAlignment="1" applyProtection="1">
      <alignment horizontal="right"/>
    </xf>
    <xf numFmtId="164" fontId="4" fillId="7" borderId="7" xfId="2" applyNumberFormat="1" applyFont="1" applyFill="1" applyBorder="1" applyAlignment="1" applyProtection="1">
      <alignment horizontal="right"/>
    </xf>
    <xf numFmtId="165" fontId="4" fillId="3" borderId="0" xfId="3" applyNumberFormat="1" applyFont="1" applyFill="1" applyAlignment="1">
      <alignment horizontal="center"/>
    </xf>
    <xf numFmtId="164" fontId="4" fillId="7" borderId="0" xfId="2" applyNumberFormat="1" applyFont="1" applyFill="1" applyBorder="1" applyAlignment="1" applyProtection="1">
      <alignment horizontal="center"/>
    </xf>
    <xf numFmtId="165" fontId="4" fillId="3" borderId="7" xfId="3" applyNumberFormat="1" applyFont="1" applyFill="1" applyBorder="1" applyAlignment="1">
      <alignment horizontal="center"/>
    </xf>
    <xf numFmtId="0" fontId="3" fillId="9" borderId="3" xfId="3" applyFont="1" applyFill="1" applyBorder="1"/>
    <xf numFmtId="165" fontId="3" fillId="9" borderId="2" xfId="3" applyNumberFormat="1" applyFont="1" applyFill="1" applyBorder="1" applyAlignment="1">
      <alignment horizontal="center"/>
    </xf>
    <xf numFmtId="165" fontId="3" fillId="9" borderId="1" xfId="3" applyNumberFormat="1" applyFont="1" applyFill="1" applyBorder="1" applyAlignment="1">
      <alignment horizontal="center"/>
    </xf>
    <xf numFmtId="0" fontId="16" fillId="7" borderId="0" xfId="3" applyFont="1" applyFill="1" applyAlignment="1">
      <alignment horizontal="center"/>
    </xf>
    <xf numFmtId="0" fontId="3" fillId="2" borderId="17" xfId="3" applyFont="1" applyFill="1" applyBorder="1" applyAlignment="1">
      <alignment horizontal="center" wrapText="1"/>
    </xf>
    <xf numFmtId="9" fontId="2" fillId="5" borderId="2" xfId="5" applyFont="1" applyFill="1" applyBorder="1" applyAlignment="1" applyProtection="1"/>
    <xf numFmtId="9" fontId="11" fillId="4" borderId="0" xfId="5" applyFont="1" applyFill="1" applyBorder="1" applyProtection="1"/>
    <xf numFmtId="165" fontId="4" fillId="3" borderId="0" xfId="5" applyNumberFormat="1" applyFont="1" applyFill="1" applyBorder="1" applyAlignment="1" applyProtection="1">
      <alignment horizontal="center"/>
    </xf>
    <xf numFmtId="0" fontId="12" fillId="0" borderId="0" xfId="3" applyFont="1" applyAlignment="1">
      <alignment horizontal="left" vertical="center" wrapText="1"/>
    </xf>
    <xf numFmtId="0" fontId="12" fillId="0" borderId="0" xfId="3" applyFont="1" applyAlignment="1">
      <alignment horizontal="center" vertical="center" wrapText="1"/>
    </xf>
    <xf numFmtId="9" fontId="7" fillId="0" borderId="10" xfId="5" applyFont="1" applyFill="1" applyBorder="1" applyAlignment="1" applyProtection="1">
      <alignment horizontal="center" wrapText="1"/>
    </xf>
    <xf numFmtId="166" fontId="7" fillId="0" borderId="9" xfId="1" applyNumberFormat="1" applyFont="1" applyFill="1" applyBorder="1" applyAlignment="1" applyProtection="1">
      <alignment horizontal="center" wrapText="1"/>
    </xf>
    <xf numFmtId="164" fontId="2" fillId="0" borderId="10" xfId="2" applyNumberFormat="1" applyFont="1" applyFill="1" applyBorder="1" applyProtection="1"/>
    <xf numFmtId="9" fontId="2" fillId="0" borderId="10" xfId="5" applyFont="1" applyFill="1" applyBorder="1" applyAlignment="1" applyProtection="1">
      <alignment horizontal="center"/>
    </xf>
    <xf numFmtId="164" fontId="2" fillId="0" borderId="9" xfId="2" applyNumberFormat="1" applyFont="1" applyFill="1" applyBorder="1" applyProtection="1"/>
    <xf numFmtId="164" fontId="2" fillId="0" borderId="7" xfId="2" applyNumberFormat="1" applyFont="1" applyFill="1" applyBorder="1" applyProtection="1"/>
    <xf numFmtId="166" fontId="2" fillId="0" borderId="4" xfId="1" applyNumberFormat="1" applyFont="1" applyFill="1" applyBorder="1" applyProtection="1"/>
    <xf numFmtId="9" fontId="2" fillId="4" borderId="16" xfId="5" applyFont="1" applyFill="1" applyBorder="1" applyAlignment="1" applyProtection="1">
      <alignment horizontal="center"/>
    </xf>
    <xf numFmtId="42" fontId="1" fillId="0" borderId="19" xfId="2" applyNumberFormat="1" applyFont="1" applyFill="1" applyBorder="1" applyProtection="1"/>
    <xf numFmtId="42" fontId="2" fillId="0" borderId="19" xfId="2" applyNumberFormat="1" applyFont="1" applyFill="1" applyBorder="1" applyProtection="1"/>
    <xf numFmtId="42" fontId="1" fillId="0" borderId="21" xfId="2" applyNumberFormat="1" applyFont="1" applyFill="1" applyBorder="1" applyProtection="1"/>
    <xf numFmtId="42" fontId="2" fillId="0" borderId="21" xfId="2" applyNumberFormat="1" applyFont="1" applyFill="1" applyBorder="1" applyProtection="1"/>
    <xf numFmtId="42" fontId="1" fillId="0" borderId="18" xfId="2" applyNumberFormat="1" applyFont="1" applyFill="1" applyBorder="1" applyProtection="1"/>
    <xf numFmtId="42" fontId="2" fillId="4" borderId="22" xfId="2" applyNumberFormat="1" applyFont="1" applyFill="1" applyBorder="1" applyProtection="1"/>
    <xf numFmtId="42" fontId="2" fillId="4" borderId="23" xfId="2" applyNumberFormat="1" applyFont="1" applyFill="1" applyBorder="1" applyProtection="1"/>
    <xf numFmtId="42" fontId="1" fillId="0" borderId="20" xfId="2" applyNumberFormat="1" applyFont="1" applyFill="1" applyBorder="1" applyProtection="1"/>
    <xf numFmtId="42" fontId="2" fillId="4" borderId="16" xfId="2" applyNumberFormat="1" applyFont="1" applyFill="1" applyBorder="1" applyProtection="1"/>
    <xf numFmtId="42" fontId="2" fillId="4" borderId="38" xfId="2" applyNumberFormat="1" applyFont="1" applyFill="1" applyBorder="1" applyProtection="1"/>
    <xf numFmtId="42" fontId="3" fillId="4" borderId="2" xfId="2" applyNumberFormat="1" applyFont="1" applyFill="1" applyBorder="1" applyProtection="1"/>
    <xf numFmtId="42" fontId="3" fillId="4" borderId="1" xfId="2" applyNumberFormat="1" applyFont="1" applyFill="1" applyBorder="1" applyProtection="1"/>
    <xf numFmtId="42" fontId="1" fillId="0" borderId="12" xfId="2" applyNumberFormat="1" applyFont="1" applyFill="1" applyBorder="1" applyProtection="1"/>
    <xf numFmtId="42" fontId="4" fillId="11" borderId="14" xfId="2" applyNumberFormat="1" applyFont="1" applyFill="1" applyBorder="1" applyAlignment="1" applyProtection="1">
      <alignment horizontal="center" vertical="center" wrapText="1"/>
    </xf>
    <xf numFmtId="49" fontId="3" fillId="0" borderId="12" xfId="3" applyNumberFormat="1" applyFont="1" applyBorder="1"/>
    <xf numFmtId="0" fontId="16" fillId="0" borderId="12" xfId="3" applyFont="1" applyBorder="1"/>
    <xf numFmtId="49" fontId="3" fillId="0" borderId="15" xfId="3" applyNumberFormat="1" applyFont="1" applyBorder="1"/>
    <xf numFmtId="0" fontId="16" fillId="0" borderId="15" xfId="3" applyFont="1" applyBorder="1"/>
    <xf numFmtId="42" fontId="4" fillId="7" borderId="0" xfId="2" applyNumberFormat="1" applyFont="1" applyFill="1" applyBorder="1" applyAlignment="1" applyProtection="1">
      <alignment horizontal="right"/>
    </xf>
    <xf numFmtId="42" fontId="4" fillId="7" borderId="7" xfId="2" applyNumberFormat="1" applyFont="1" applyFill="1" applyBorder="1" applyAlignment="1" applyProtection="1">
      <alignment horizontal="right"/>
    </xf>
    <xf numFmtId="42" fontId="4" fillId="3" borderId="0" xfId="2" applyNumberFormat="1" applyFont="1" applyFill="1" applyBorder="1" applyAlignment="1" applyProtection="1">
      <alignment horizontal="center"/>
    </xf>
    <xf numFmtId="42" fontId="4" fillId="7" borderId="0" xfId="2" applyNumberFormat="1" applyFont="1" applyFill="1" applyBorder="1" applyAlignment="1" applyProtection="1">
      <alignment horizontal="center"/>
    </xf>
    <xf numFmtId="42" fontId="3" fillId="9" borderId="2" xfId="2" applyNumberFormat="1" applyFont="1" applyFill="1" applyBorder="1" applyAlignment="1" applyProtection="1">
      <alignment horizontal="center"/>
    </xf>
    <xf numFmtId="165" fontId="4" fillId="7" borderId="0" xfId="3" applyNumberFormat="1" applyFont="1" applyFill="1" applyAlignment="1">
      <alignment horizontal="center"/>
    </xf>
    <xf numFmtId="0" fontId="20" fillId="0" borderId="0" xfId="3" applyFont="1"/>
    <xf numFmtId="0" fontId="21" fillId="0" borderId="0" xfId="3" applyFont="1"/>
    <xf numFmtId="0" fontId="22" fillId="0" borderId="0" xfId="3" applyFont="1" applyAlignment="1">
      <alignment horizontal="center"/>
    </xf>
    <xf numFmtId="0" fontId="23" fillId="8" borderId="17" xfId="3" applyFont="1" applyFill="1" applyBorder="1" applyAlignment="1">
      <alignment horizontal="center" vertical="center" wrapText="1"/>
    </xf>
    <xf numFmtId="0" fontId="23" fillId="8" borderId="1" xfId="3" applyFont="1" applyFill="1" applyBorder="1" applyAlignment="1">
      <alignment horizontal="center" vertical="center" wrapText="1"/>
    </xf>
    <xf numFmtId="166" fontId="7" fillId="0" borderId="7" xfId="1" applyNumberFormat="1" applyFont="1" applyFill="1" applyBorder="1" applyAlignment="1" applyProtection="1">
      <alignment horizontal="center" wrapText="1"/>
    </xf>
    <xf numFmtId="42" fontId="1" fillId="7" borderId="20" xfId="2" applyNumberFormat="1" applyFont="1" applyFill="1" applyBorder="1" applyProtection="1"/>
    <xf numFmtId="42" fontId="1" fillId="6" borderId="20" xfId="2" applyNumberFormat="1" applyFont="1" applyFill="1" applyBorder="1" applyProtection="1"/>
    <xf numFmtId="49" fontId="1" fillId="0" borderId="10" xfId="2" applyNumberFormat="1" applyFont="1" applyFill="1" applyBorder="1" applyAlignment="1" applyProtection="1">
      <alignment horizontal="left"/>
    </xf>
    <xf numFmtId="164" fontId="1" fillId="0" borderId="10" xfId="2" applyNumberFormat="1" applyFont="1" applyFill="1" applyBorder="1" applyProtection="1"/>
    <xf numFmtId="49" fontId="1" fillId="11" borderId="27" xfId="5" applyNumberFormat="1" applyFont="1" applyFill="1" applyBorder="1" applyAlignment="1" applyProtection="1">
      <alignment horizontal="left" vertical="top" wrapText="1"/>
    </xf>
    <xf numFmtId="42" fontId="1" fillId="11" borderId="20" xfId="2" applyNumberFormat="1" applyFont="1" applyFill="1" applyBorder="1" applyProtection="1"/>
    <xf numFmtId="164" fontId="1" fillId="11" borderId="20" xfId="2" applyNumberFormat="1" applyFont="1" applyFill="1" applyBorder="1" applyProtection="1"/>
    <xf numFmtId="49" fontId="1" fillId="11" borderId="32" xfId="5" applyNumberFormat="1" applyFont="1" applyFill="1" applyBorder="1" applyAlignment="1" applyProtection="1">
      <alignment horizontal="left" vertical="top" wrapText="1"/>
    </xf>
    <xf numFmtId="42" fontId="1" fillId="11" borderId="19" xfId="2" applyNumberFormat="1" applyFont="1" applyFill="1" applyBorder="1" applyProtection="1"/>
    <xf numFmtId="49" fontId="1" fillId="11" borderId="36" xfId="5" applyNumberFormat="1" applyFont="1" applyFill="1" applyBorder="1" applyAlignment="1" applyProtection="1">
      <alignment horizontal="left" vertical="top" wrapText="1"/>
    </xf>
    <xf numFmtId="49" fontId="1" fillId="11" borderId="37" xfId="5" applyNumberFormat="1" applyFont="1" applyFill="1" applyBorder="1" applyAlignment="1" applyProtection="1">
      <alignment horizontal="left" vertical="top" wrapText="1"/>
    </xf>
    <xf numFmtId="42" fontId="1" fillId="6" borderId="12" xfId="2" applyNumberFormat="1" applyFont="1" applyFill="1" applyBorder="1" applyProtection="1"/>
    <xf numFmtId="42" fontId="1" fillId="6" borderId="19" xfId="2" applyNumberFormat="1" applyFont="1" applyFill="1" applyBorder="1" applyProtection="1"/>
    <xf numFmtId="42" fontId="1" fillId="6" borderId="21" xfId="2" applyNumberFormat="1" applyFont="1" applyFill="1" applyBorder="1" applyProtection="1"/>
    <xf numFmtId="42" fontId="0" fillId="0" borderId="19" xfId="2" applyNumberFormat="1" applyFont="1" applyBorder="1" applyProtection="1"/>
    <xf numFmtId="42" fontId="1" fillId="6" borderId="18" xfId="2" applyNumberFormat="1" applyFont="1" applyFill="1" applyBorder="1" applyProtection="1"/>
    <xf numFmtId="42" fontId="1" fillId="6" borderId="25" xfId="2" applyNumberFormat="1" applyFont="1" applyFill="1" applyBorder="1" applyProtection="1"/>
    <xf numFmtId="0" fontId="36" fillId="5" borderId="3" xfId="3" applyFont="1" applyFill="1" applyBorder="1"/>
    <xf numFmtId="0" fontId="12" fillId="0" borderId="0" xfId="3" applyFont="1" applyAlignment="1">
      <alignment horizontal="left" vertical="center"/>
    </xf>
    <xf numFmtId="0" fontId="2" fillId="0" borderId="0" xfId="3" applyFont="1" applyAlignment="1">
      <alignment horizontal="center" vertical="center" wrapText="1"/>
    </xf>
    <xf numFmtId="0" fontId="2" fillId="0" borderId="0" xfId="3" applyFont="1" applyAlignment="1">
      <alignment horizontal="center" vertical="center" textRotation="90" wrapText="1"/>
    </xf>
    <xf numFmtId="9" fontId="2" fillId="5" borderId="52" xfId="5" applyFont="1" applyFill="1" applyBorder="1" applyAlignment="1" applyProtection="1"/>
    <xf numFmtId="0" fontId="1" fillId="0" borderId="0" xfId="3" applyAlignment="1">
      <alignment vertical="center" textRotation="90" wrapText="1"/>
    </xf>
    <xf numFmtId="0" fontId="1" fillId="0" borderId="0" xfId="3" applyAlignment="1">
      <alignment vertical="center" wrapText="1"/>
    </xf>
    <xf numFmtId="0" fontId="36" fillId="5" borderId="2" xfId="3" applyFont="1" applyFill="1" applyBorder="1"/>
    <xf numFmtId="0" fontId="36" fillId="5" borderId="1" xfId="3" applyFont="1" applyFill="1" applyBorder="1"/>
    <xf numFmtId="0" fontId="30" fillId="0" borderId="0" xfId="3" applyFont="1" applyAlignment="1">
      <alignment vertical="center" wrapText="1"/>
    </xf>
    <xf numFmtId="0" fontId="30" fillId="0" borderId="0" xfId="3" applyFont="1" applyAlignment="1">
      <alignment vertical="center"/>
    </xf>
    <xf numFmtId="0" fontId="18" fillId="4" borderId="14" xfId="3" applyFont="1" applyFill="1" applyBorder="1" applyAlignment="1">
      <alignment horizontal="center" vertical="center" wrapText="1"/>
    </xf>
    <xf numFmtId="0" fontId="4" fillId="0" borderId="0" xfId="3" applyFont="1" applyAlignment="1">
      <alignment vertical="center" wrapText="1"/>
    </xf>
    <xf numFmtId="0" fontId="4" fillId="0" borderId="0" xfId="3" applyFont="1" applyAlignment="1">
      <alignment vertical="center"/>
    </xf>
    <xf numFmtId="0" fontId="4" fillId="0" borderId="14" xfId="0" applyFont="1" applyBorder="1" applyAlignment="1">
      <alignment horizontal="right" vertical="center"/>
    </xf>
    <xf numFmtId="1" fontId="4" fillId="11" borderId="14" xfId="3" applyNumberFormat="1" applyFont="1" applyFill="1" applyBorder="1" applyAlignment="1">
      <alignment horizontal="center" vertical="center" wrapText="1"/>
    </xf>
    <xf numFmtId="1" fontId="4" fillId="6" borderId="14" xfId="3" applyNumberFormat="1" applyFont="1" applyFill="1" applyBorder="1" applyAlignment="1">
      <alignment horizontal="center" vertical="center" wrapText="1"/>
    </xf>
    <xf numFmtId="0" fontId="4" fillId="0" borderId="0" xfId="3" applyFont="1" applyAlignment="1">
      <alignment horizontal="right" vertical="center"/>
    </xf>
    <xf numFmtId="0" fontId="4" fillId="0" borderId="0" xfId="3" applyFont="1" applyAlignment="1">
      <alignment horizontal="center" vertical="center" wrapText="1"/>
    </xf>
    <xf numFmtId="1" fontId="3" fillId="0" borderId="14" xfId="3" applyNumberFormat="1" applyFont="1" applyBorder="1" applyAlignment="1">
      <alignment horizontal="center" vertical="center" wrapText="1"/>
    </xf>
    <xf numFmtId="1" fontId="19" fillId="6" borderId="14" xfId="3" applyNumberFormat="1" applyFont="1" applyFill="1" applyBorder="1" applyAlignment="1">
      <alignment vertical="center" wrapText="1"/>
    </xf>
    <xf numFmtId="1" fontId="19" fillId="6" borderId="14" xfId="3" quotePrefix="1" applyNumberFormat="1" applyFont="1" applyFill="1" applyBorder="1" applyAlignment="1">
      <alignment vertical="center" wrapText="1"/>
    </xf>
    <xf numFmtId="1" fontId="18" fillId="0" borderId="14" xfId="3" applyNumberFormat="1" applyFont="1" applyBorder="1" applyAlignment="1">
      <alignment horizontal="center" vertical="center" wrapText="1"/>
    </xf>
    <xf numFmtId="0" fontId="18" fillId="19" borderId="29" xfId="3" applyFont="1" applyFill="1" applyBorder="1" applyAlignment="1">
      <alignment horizontal="left" vertical="center" wrapText="1"/>
    </xf>
    <xf numFmtId="0" fontId="18" fillId="19" borderId="14" xfId="3" applyFont="1" applyFill="1" applyBorder="1" applyAlignment="1">
      <alignment horizontal="center" vertical="center" wrapText="1"/>
    </xf>
    <xf numFmtId="0" fontId="1" fillId="0" borderId="0" xfId="3" applyAlignment="1">
      <alignment horizontal="center" vertical="center"/>
    </xf>
    <xf numFmtId="0" fontId="1" fillId="0" borderId="0" xfId="3" applyAlignment="1">
      <alignment horizontal="center" vertical="center" wrapText="1"/>
    </xf>
    <xf numFmtId="0" fontId="18" fillId="4" borderId="29" xfId="3" applyFont="1" applyFill="1" applyBorder="1" applyAlignment="1">
      <alignment horizontal="center" vertical="center" wrapText="1"/>
    </xf>
    <xf numFmtId="0" fontId="4" fillId="0" borderId="0" xfId="3" applyFont="1" applyAlignment="1">
      <alignment horizontal="center" vertical="center"/>
    </xf>
    <xf numFmtId="1" fontId="4" fillId="3" borderId="0" xfId="3" applyNumberFormat="1" applyFont="1" applyFill="1" applyAlignment="1">
      <alignment horizontal="center"/>
    </xf>
    <xf numFmtId="1" fontId="4" fillId="7" borderId="0" xfId="3" applyNumberFormat="1" applyFont="1" applyFill="1" applyAlignment="1">
      <alignment horizontal="center"/>
    </xf>
    <xf numFmtId="0" fontId="38" fillId="4" borderId="14" xfId="3" applyFont="1" applyFill="1" applyBorder="1" applyAlignment="1">
      <alignment horizontal="left" vertical="center" wrapText="1"/>
    </xf>
    <xf numFmtId="171" fontId="1" fillId="6" borderId="19" xfId="2" applyNumberFormat="1" applyFont="1" applyFill="1" applyBorder="1" applyProtection="1"/>
    <xf numFmtId="9" fontId="0" fillId="6" borderId="58" xfId="5" applyFont="1" applyFill="1" applyBorder="1" applyAlignment="1" applyProtection="1">
      <alignment horizontal="center" vertical="center"/>
    </xf>
    <xf numFmtId="171" fontId="1" fillId="0" borderId="19" xfId="2" applyNumberFormat="1" applyFont="1" applyFill="1" applyBorder="1" applyProtection="1"/>
    <xf numFmtId="171" fontId="2" fillId="0" borderId="19" xfId="2" applyNumberFormat="1" applyFont="1" applyFill="1" applyBorder="1" applyProtection="1"/>
    <xf numFmtId="171" fontId="2" fillId="4" borderId="22" xfId="2" applyNumberFormat="1" applyFont="1" applyFill="1" applyBorder="1" applyProtection="1"/>
    <xf numFmtId="171" fontId="1" fillId="6" borderId="20" xfId="2" applyNumberFormat="1" applyFont="1" applyFill="1" applyBorder="1" applyProtection="1"/>
    <xf numFmtId="171" fontId="2" fillId="4" borderId="16" xfId="2" applyNumberFormat="1" applyFont="1" applyFill="1" applyBorder="1" applyProtection="1"/>
    <xf numFmtId="171" fontId="3" fillId="4" borderId="2" xfId="2" applyNumberFormat="1" applyFont="1" applyFill="1" applyBorder="1" applyProtection="1"/>
    <xf numFmtId="164" fontId="1" fillId="11" borderId="19" xfId="2" applyNumberFormat="1" applyFont="1" applyFill="1" applyBorder="1" applyProtection="1"/>
    <xf numFmtId="0" fontId="2" fillId="0" borderId="0" xfId="3" applyFont="1"/>
    <xf numFmtId="0" fontId="2" fillId="0" borderId="0" xfId="3" applyFont="1" applyAlignment="1">
      <alignment textRotation="90"/>
    </xf>
    <xf numFmtId="49" fontId="2" fillId="0" borderId="0" xfId="3" applyNumberFormat="1" applyFont="1" applyAlignment="1">
      <alignment horizontal="center"/>
    </xf>
    <xf numFmtId="0" fontId="3" fillId="5" borderId="3" xfId="3" applyFont="1" applyFill="1" applyBorder="1"/>
    <xf numFmtId="0" fontId="2" fillId="5" borderId="2" xfId="3" applyFont="1" applyFill="1" applyBorder="1"/>
    <xf numFmtId="0" fontId="2" fillId="5" borderId="1" xfId="3" applyFont="1" applyFill="1" applyBorder="1"/>
    <xf numFmtId="0" fontId="2" fillId="5" borderId="3" xfId="3" applyFont="1" applyFill="1" applyBorder="1"/>
    <xf numFmtId="0" fontId="1" fillId="0" borderId="11" xfId="3" applyBorder="1"/>
    <xf numFmtId="0" fontId="1" fillId="0" borderId="10" xfId="3" applyBorder="1"/>
    <xf numFmtId="0" fontId="7" fillId="0" borderId="10" xfId="3" applyFont="1" applyBorder="1" applyAlignment="1">
      <alignment horizontal="center" wrapText="1"/>
    </xf>
    <xf numFmtId="0" fontId="2" fillId="0" borderId="8" xfId="3" applyFont="1" applyBorder="1" applyAlignment="1">
      <alignment horizontal="left"/>
    </xf>
    <xf numFmtId="49" fontId="2" fillId="11" borderId="12" xfId="3" applyNumberFormat="1" applyFont="1" applyFill="1" applyBorder="1"/>
    <xf numFmtId="0" fontId="1" fillId="0" borderId="0" xfId="3" applyAlignment="1">
      <alignment horizontal="left" indent="1"/>
    </xf>
    <xf numFmtId="49" fontId="2" fillId="11" borderId="15" xfId="3" applyNumberFormat="1" applyFont="1" applyFill="1" applyBorder="1"/>
    <xf numFmtId="0" fontId="1" fillId="0" borderId="8" xfId="3" applyBorder="1"/>
    <xf numFmtId="0" fontId="2" fillId="0" borderId="8" xfId="3" applyFont="1" applyBorder="1"/>
    <xf numFmtId="0" fontId="11" fillId="11" borderId="12" xfId="3" applyFont="1" applyFill="1" applyBorder="1"/>
    <xf numFmtId="0" fontId="2" fillId="0" borderId="0" xfId="3" applyFont="1" applyAlignment="1">
      <alignment horizontal="left" indent="1"/>
    </xf>
    <xf numFmtId="0" fontId="1" fillId="0" borderId="7" xfId="3" applyBorder="1"/>
    <xf numFmtId="0" fontId="2" fillId="0" borderId="6" xfId="3" applyFont="1" applyBorder="1"/>
    <xf numFmtId="0" fontId="2" fillId="0" borderId="5" xfId="3" applyFont="1" applyBorder="1"/>
    <xf numFmtId="0" fontId="1" fillId="0" borderId="5" xfId="3" applyBorder="1"/>
    <xf numFmtId="0" fontId="1" fillId="0" borderId="4" xfId="3" applyBorder="1"/>
    <xf numFmtId="166" fontId="2" fillId="5" borderId="45" xfId="1" applyNumberFormat="1" applyFont="1" applyFill="1" applyBorder="1" applyProtection="1"/>
    <xf numFmtId="0" fontId="2" fillId="5" borderId="47" xfId="3" applyFont="1" applyFill="1" applyBorder="1"/>
    <xf numFmtId="0" fontId="4" fillId="5" borderId="46" xfId="3" applyFont="1" applyFill="1" applyBorder="1"/>
    <xf numFmtId="0" fontId="2" fillId="5" borderId="0" xfId="3" applyFont="1" applyFill="1"/>
    <xf numFmtId="0" fontId="0" fillId="0" borderId="46" xfId="3" applyFont="1" applyBorder="1"/>
    <xf numFmtId="0" fontId="0" fillId="0" borderId="0" xfId="3" applyFont="1"/>
    <xf numFmtId="9" fontId="0" fillId="0" borderId="0" xfId="5" applyFont="1" applyAlignment="1" applyProtection="1">
      <alignment horizontal="center"/>
    </xf>
    <xf numFmtId="166" fontId="2" fillId="0" borderId="47" xfId="1" applyNumberFormat="1" applyFont="1" applyBorder="1" applyProtection="1"/>
    <xf numFmtId="0" fontId="2" fillId="0" borderId="46" xfId="3" applyFont="1" applyBorder="1" applyAlignment="1">
      <alignment horizontal="left" indent="4"/>
    </xf>
    <xf numFmtId="14" fontId="0" fillId="6" borderId="18" xfId="2" applyNumberFormat="1" applyFont="1" applyFill="1" applyBorder="1" applyProtection="1"/>
    <xf numFmtId="0" fontId="2" fillId="0" borderId="48" xfId="3" applyFont="1" applyBorder="1"/>
    <xf numFmtId="0" fontId="0" fillId="0" borderId="49" xfId="3" applyFont="1" applyBorder="1"/>
    <xf numFmtId="0" fontId="16" fillId="0" borderId="49" xfId="3" applyFont="1" applyBorder="1" applyAlignment="1">
      <alignment horizontal="center"/>
    </xf>
    <xf numFmtId="9" fontId="0" fillId="0" borderId="49" xfId="5" applyFont="1" applyBorder="1" applyAlignment="1" applyProtection="1">
      <alignment horizontal="center"/>
    </xf>
    <xf numFmtId="166" fontId="2" fillId="0" borderId="50" xfId="1" applyNumberFormat="1" applyFont="1" applyBorder="1" applyProtection="1"/>
    <xf numFmtId="0" fontId="2" fillId="0" borderId="10" xfId="3" applyFont="1" applyBorder="1"/>
    <xf numFmtId="0" fontId="1" fillId="0" borderId="6" xfId="3" applyBorder="1"/>
    <xf numFmtId="49" fontId="1" fillId="0" borderId="10" xfId="3" applyNumberFormat="1" applyBorder="1" applyAlignment="1">
      <alignment horizontal="left"/>
    </xf>
    <xf numFmtId="49" fontId="1" fillId="0" borderId="0" xfId="3" applyNumberFormat="1" applyAlignment="1">
      <alignment horizontal="left"/>
    </xf>
    <xf numFmtId="49" fontId="1" fillId="0" borderId="5" xfId="3" applyNumberFormat="1" applyBorder="1" applyAlignment="1">
      <alignment horizontal="left"/>
    </xf>
    <xf numFmtId="0" fontId="3" fillId="5" borderId="51" xfId="3" applyFont="1" applyFill="1" applyBorder="1"/>
    <xf numFmtId="0" fontId="2" fillId="5" borderId="52" xfId="3" applyFont="1" applyFill="1" applyBorder="1"/>
    <xf numFmtId="0" fontId="2" fillId="5" borderId="53" xfId="3" applyFont="1" applyFill="1" applyBorder="1"/>
    <xf numFmtId="0" fontId="2" fillId="4" borderId="11" xfId="3" applyFont="1" applyFill="1" applyBorder="1" applyAlignment="1">
      <alignment wrapText="1"/>
    </xf>
    <xf numFmtId="0" fontId="2" fillId="4" borderId="10" xfId="3" applyFont="1" applyFill="1" applyBorder="1"/>
    <xf numFmtId="0" fontId="1" fillId="4" borderId="10" xfId="3" applyFill="1" applyBorder="1"/>
    <xf numFmtId="0" fontId="6" fillId="4" borderId="10" xfId="3" applyFont="1" applyFill="1" applyBorder="1" applyAlignment="1">
      <alignment horizontal="center"/>
    </xf>
    <xf numFmtId="0" fontId="11" fillId="4" borderId="8" xfId="3" applyFont="1" applyFill="1" applyBorder="1"/>
    <xf numFmtId="0" fontId="6" fillId="4" borderId="0" xfId="3" applyFont="1" applyFill="1"/>
    <xf numFmtId="0" fontId="11" fillId="4" borderId="0" xfId="3" applyFont="1" applyFill="1"/>
    <xf numFmtId="0" fontId="6" fillId="4" borderId="0" xfId="3" applyFont="1" applyFill="1" applyAlignment="1">
      <alignment horizontal="center"/>
    </xf>
    <xf numFmtId="0" fontId="11" fillId="0" borderId="0" xfId="3" applyFont="1"/>
    <xf numFmtId="0" fontId="7" fillId="0" borderId="8" xfId="3" applyFont="1" applyBorder="1" applyAlignment="1">
      <alignment wrapText="1"/>
    </xf>
    <xf numFmtId="0" fontId="7" fillId="0" borderId="0" xfId="3" applyFont="1" applyAlignment="1">
      <alignment horizontal="center" wrapText="1"/>
    </xf>
    <xf numFmtId="49" fontId="1" fillId="11" borderId="41" xfId="0" applyNumberFormat="1" applyFont="1" applyFill="1" applyBorder="1" applyAlignment="1">
      <alignment horizontal="left" vertical="top"/>
    </xf>
    <xf numFmtId="49" fontId="1" fillId="11" borderId="19" xfId="0" applyNumberFormat="1" applyFont="1" applyFill="1" applyBorder="1" applyAlignment="1">
      <alignment horizontal="left" vertical="top"/>
    </xf>
    <xf numFmtId="49" fontId="1" fillId="11" borderId="19" xfId="0" applyNumberFormat="1" applyFont="1" applyFill="1" applyBorder="1" applyAlignment="1">
      <alignment horizontal="center" vertical="top" shrinkToFit="1"/>
    </xf>
    <xf numFmtId="170" fontId="1" fillId="11" borderId="19" xfId="0" applyNumberFormat="1" applyFont="1" applyFill="1" applyBorder="1" applyAlignment="1">
      <alignment horizontal="center" vertical="top" shrinkToFit="1"/>
    </xf>
    <xf numFmtId="9" fontId="1" fillId="11" borderId="19" xfId="0" applyNumberFormat="1" applyFont="1" applyFill="1" applyBorder="1" applyAlignment="1">
      <alignment horizontal="center" vertical="top" shrinkToFit="1"/>
    </xf>
    <xf numFmtId="42" fontId="1" fillId="0" borderId="19" xfId="3" applyNumberFormat="1" applyBorder="1"/>
    <xf numFmtId="42" fontId="1" fillId="6" borderId="21" xfId="3" applyNumberFormat="1" applyFill="1" applyBorder="1"/>
    <xf numFmtId="49" fontId="1" fillId="11" borderId="20" xfId="0" applyNumberFormat="1" applyFont="1" applyFill="1" applyBorder="1" applyAlignment="1">
      <alignment horizontal="center" vertical="top" shrinkToFit="1"/>
    </xf>
    <xf numFmtId="170" fontId="1" fillId="11" borderId="20" xfId="0" applyNumberFormat="1" applyFont="1" applyFill="1" applyBorder="1" applyAlignment="1">
      <alignment horizontal="center" vertical="top" shrinkToFit="1"/>
    </xf>
    <xf numFmtId="9" fontId="1" fillId="11" borderId="20" xfId="0" applyNumberFormat="1" applyFont="1" applyFill="1" applyBorder="1" applyAlignment="1">
      <alignment horizontal="center" vertical="top" shrinkToFit="1"/>
    </xf>
    <xf numFmtId="0" fontId="2" fillId="4" borderId="42" xfId="3" applyFont="1" applyFill="1" applyBorder="1" applyAlignment="1">
      <alignment horizontal="left"/>
    </xf>
    <xf numFmtId="0" fontId="2" fillId="4" borderId="22" xfId="3" applyFont="1" applyFill="1" applyBorder="1" applyAlignment="1">
      <alignment horizontal="right"/>
    </xf>
    <xf numFmtId="171" fontId="1" fillId="0" borderId="0" xfId="3" applyNumberFormat="1"/>
    <xf numFmtId="0" fontId="2" fillId="4" borderId="11" xfId="3" applyFont="1" applyFill="1" applyBorder="1"/>
    <xf numFmtId="0" fontId="10" fillId="0" borderId="8" xfId="3" applyFont="1" applyBorder="1" applyAlignment="1">
      <alignment wrapText="1"/>
    </xf>
    <xf numFmtId="0" fontId="10" fillId="0" borderId="0" xfId="3" applyFont="1" applyAlignment="1">
      <alignment wrapText="1"/>
    </xf>
    <xf numFmtId="0" fontId="10" fillId="0" borderId="0" xfId="3" applyFont="1" applyAlignment="1">
      <alignment horizontal="center" wrapText="1"/>
    </xf>
    <xf numFmtId="49" fontId="1" fillId="11" borderId="26" xfId="0" applyNumberFormat="1" applyFont="1" applyFill="1" applyBorder="1" applyAlignment="1">
      <alignment horizontal="left" vertical="top"/>
    </xf>
    <xf numFmtId="49" fontId="1" fillId="11" borderId="27" xfId="0" applyNumberFormat="1" applyFont="1" applyFill="1" applyBorder="1" applyAlignment="1">
      <alignment horizontal="left" vertical="top" shrinkToFit="1"/>
    </xf>
    <xf numFmtId="49" fontId="1" fillId="11" borderId="27" xfId="3" applyNumberFormat="1" applyFill="1" applyBorder="1" applyAlignment="1">
      <alignment horizontal="left" vertical="top" wrapText="1"/>
    </xf>
    <xf numFmtId="49" fontId="1" fillId="11" borderId="24" xfId="3" applyNumberFormat="1" applyFill="1" applyBorder="1" applyAlignment="1">
      <alignment horizontal="left" vertical="top" wrapText="1"/>
    </xf>
    <xf numFmtId="0" fontId="1" fillId="0" borderId="0" xfId="3" applyAlignment="1">
      <alignment horizontal="left" vertical="top" wrapText="1"/>
    </xf>
    <xf numFmtId="49" fontId="1" fillId="11" borderId="26" xfId="3" applyNumberFormat="1" applyFill="1" applyBorder="1" applyAlignment="1">
      <alignment horizontal="left" vertical="top"/>
    </xf>
    <xf numFmtId="0" fontId="2" fillId="4" borderId="34" xfId="3" applyFont="1" applyFill="1" applyBorder="1" applyAlignment="1">
      <alignment horizontal="left"/>
    </xf>
    <xf numFmtId="0" fontId="2" fillId="4" borderId="16" xfId="3" applyFont="1" applyFill="1" applyBorder="1" applyAlignment="1">
      <alignment horizontal="right"/>
    </xf>
    <xf numFmtId="0" fontId="2" fillId="4" borderId="22" xfId="3" applyFont="1" applyFill="1" applyBorder="1" applyAlignment="1">
      <alignment horizontal="center"/>
    </xf>
    <xf numFmtId="49" fontId="1" fillId="11" borderId="40" xfId="0" applyNumberFormat="1" applyFont="1" applyFill="1" applyBorder="1" applyAlignment="1">
      <alignment horizontal="left" vertical="top"/>
    </xf>
    <xf numFmtId="49" fontId="1" fillId="11" borderId="32" xfId="0" applyNumberFormat="1" applyFont="1" applyFill="1" applyBorder="1" applyAlignment="1">
      <alignment horizontal="left" vertical="top" shrinkToFit="1"/>
    </xf>
    <xf numFmtId="49" fontId="1" fillId="11" borderId="32" xfId="3" applyNumberFormat="1" applyFill="1" applyBorder="1" applyAlignment="1">
      <alignment horizontal="left" vertical="top" wrapText="1"/>
    </xf>
    <xf numFmtId="49" fontId="1" fillId="11" borderId="33" xfId="3" applyNumberFormat="1" applyFill="1" applyBorder="1" applyAlignment="1">
      <alignment horizontal="left" vertical="top" wrapText="1"/>
    </xf>
    <xf numFmtId="49" fontId="1" fillId="11" borderId="40" xfId="3" applyNumberFormat="1" applyFill="1" applyBorder="1" applyAlignment="1">
      <alignment horizontal="left" vertical="top"/>
    </xf>
    <xf numFmtId="0" fontId="1" fillId="11" borderId="54" xfId="0" applyFont="1" applyFill="1" applyBorder="1"/>
    <xf numFmtId="0" fontId="11" fillId="4" borderId="0" xfId="3" applyFont="1" applyFill="1" applyAlignment="1">
      <alignment wrapText="1"/>
    </xf>
    <xf numFmtId="0" fontId="11" fillId="4" borderId="7" xfId="3" applyFont="1" applyFill="1" applyBorder="1"/>
    <xf numFmtId="0" fontId="6" fillId="4" borderId="8" xfId="3" applyFont="1" applyFill="1" applyBorder="1" applyAlignment="1">
      <alignment horizontal="left" indent="1"/>
    </xf>
    <xf numFmtId="49" fontId="1" fillId="11" borderId="39" xfId="0" applyNumberFormat="1" applyFont="1" applyFill="1" applyBorder="1" applyAlignment="1">
      <alignment horizontal="left" vertical="top" shrinkToFit="1"/>
    </xf>
    <xf numFmtId="49" fontId="1" fillId="11" borderId="35" xfId="0" applyNumberFormat="1" applyFont="1" applyFill="1" applyBorder="1" applyAlignment="1">
      <alignment horizontal="left" vertical="top" shrinkToFit="1"/>
    </xf>
    <xf numFmtId="0" fontId="15" fillId="0" borderId="0" xfId="3" applyFont="1" applyAlignment="1">
      <alignment horizontal="left" vertical="top" wrapText="1"/>
    </xf>
    <xf numFmtId="169" fontId="15" fillId="0" borderId="0" xfId="3" applyNumberFormat="1" applyFont="1" applyAlignment="1">
      <alignment horizontal="left" vertical="top" wrapText="1"/>
    </xf>
    <xf numFmtId="49" fontId="1" fillId="11" borderId="39" xfId="3" applyNumberFormat="1" applyFill="1" applyBorder="1" applyAlignment="1">
      <alignment horizontal="left" vertical="top" wrapText="1"/>
    </xf>
    <xf numFmtId="0" fontId="2" fillId="4" borderId="16" xfId="3" applyFont="1" applyFill="1" applyBorder="1" applyAlignment="1">
      <alignment horizontal="center"/>
    </xf>
    <xf numFmtId="0" fontId="3" fillId="4" borderId="3" xfId="3" applyFont="1" applyFill="1" applyBorder="1" applyAlignment="1">
      <alignment horizontal="right"/>
    </xf>
    <xf numFmtId="0" fontId="3" fillId="4" borderId="2" xfId="3" applyFont="1" applyFill="1" applyBorder="1" applyAlignment="1">
      <alignment horizontal="right"/>
    </xf>
    <xf numFmtId="0" fontId="3" fillId="4" borderId="2" xfId="3" applyFont="1" applyFill="1" applyBorder="1" applyAlignment="1">
      <alignment horizontal="left"/>
    </xf>
    <xf numFmtId="0" fontId="3" fillId="4" borderId="2" xfId="3" applyFont="1" applyFill="1" applyBorder="1" applyAlignment="1">
      <alignment horizontal="center"/>
    </xf>
    <xf numFmtId="0" fontId="1" fillId="0" borderId="0" xfId="0" applyFont="1"/>
    <xf numFmtId="0" fontId="4" fillId="0" borderId="11" xfId="3" applyFont="1" applyBorder="1" applyAlignment="1">
      <alignment vertical="center"/>
    </xf>
    <xf numFmtId="0" fontId="4" fillId="0" borderId="10" xfId="3" applyFont="1" applyBorder="1" applyAlignment="1">
      <alignment vertical="center" wrapText="1"/>
    </xf>
    <xf numFmtId="0" fontId="4" fillId="0" borderId="9" xfId="3" applyFont="1" applyBorder="1" applyAlignment="1">
      <alignment vertical="center" wrapText="1"/>
    </xf>
    <xf numFmtId="0" fontId="4" fillId="0" borderId="5" xfId="3" applyFont="1" applyBorder="1" applyAlignment="1">
      <alignment vertical="top" wrapText="1"/>
    </xf>
    <xf numFmtId="0" fontId="4" fillId="0" borderId="4" xfId="3" applyFont="1" applyBorder="1" applyAlignment="1">
      <alignment vertical="top" wrapText="1"/>
    </xf>
    <xf numFmtId="0" fontId="28" fillId="0" borderId="12" xfId="3" applyFont="1" applyBorder="1" applyAlignment="1">
      <alignment vertical="center"/>
    </xf>
    <xf numFmtId="0" fontId="9" fillId="0" borderId="12" xfId="3" applyFont="1" applyBorder="1" applyAlignment="1">
      <alignment vertical="center"/>
    </xf>
    <xf numFmtId="0" fontId="26" fillId="12" borderId="14" xfId="0" applyFont="1" applyFill="1" applyBorder="1" applyAlignment="1">
      <alignment horizontal="center" vertical="center" wrapText="1"/>
    </xf>
    <xf numFmtId="0" fontId="26" fillId="5" borderId="55" xfId="0" applyFont="1" applyFill="1" applyBorder="1" applyAlignment="1">
      <alignment horizontal="center" vertical="center" wrapText="1"/>
    </xf>
    <xf numFmtId="0" fontId="26" fillId="5" borderId="56" xfId="0" applyFont="1" applyFill="1" applyBorder="1" applyAlignment="1">
      <alignment horizontal="center" vertical="center" wrapText="1"/>
    </xf>
    <xf numFmtId="0" fontId="26" fillId="5" borderId="57" xfId="0" applyFont="1" applyFill="1" applyBorder="1" applyAlignment="1">
      <alignment horizontal="center" vertical="center" wrapText="1"/>
    </xf>
    <xf numFmtId="0" fontId="29" fillId="0" borderId="0" xfId="0" applyFont="1" applyAlignment="1">
      <alignment horizontal="justify" vertical="center"/>
    </xf>
    <xf numFmtId="0" fontId="9" fillId="13" borderId="14" xfId="0" applyFont="1" applyFill="1" applyBorder="1"/>
    <xf numFmtId="0" fontId="9" fillId="13" borderId="58" xfId="0" applyFont="1" applyFill="1" applyBorder="1"/>
    <xf numFmtId="0" fontId="9" fillId="13" borderId="59" xfId="0" applyFont="1" applyFill="1" applyBorder="1"/>
    <xf numFmtId="0" fontId="0" fillId="6" borderId="58" xfId="0" applyFill="1" applyBorder="1" applyAlignment="1">
      <alignment horizontal="center" vertical="center"/>
    </xf>
    <xf numFmtId="0" fontId="0" fillId="6" borderId="59" xfId="0" applyFill="1" applyBorder="1" applyAlignment="1">
      <alignment wrapText="1"/>
    </xf>
    <xf numFmtId="0" fontId="1" fillId="18" borderId="58" xfId="0" applyFont="1" applyFill="1" applyBorder="1"/>
    <xf numFmtId="9" fontId="0" fillId="11" borderId="59" xfId="0" applyNumberFormat="1" applyFill="1" applyBorder="1"/>
    <xf numFmtId="0" fontId="1" fillId="18" borderId="60" xfId="0" applyFont="1" applyFill="1" applyBorder="1"/>
    <xf numFmtId="0" fontId="27" fillId="15" borderId="0" xfId="0" applyFont="1" applyFill="1" applyAlignment="1">
      <alignment horizontal="left" wrapText="1" indent="1"/>
    </xf>
    <xf numFmtId="0" fontId="31" fillId="16" borderId="14" xfId="0" applyFont="1" applyFill="1" applyBorder="1" applyAlignment="1">
      <alignment wrapText="1"/>
    </xf>
    <xf numFmtId="0" fontId="0" fillId="6" borderId="58" xfId="0" applyFill="1" applyBorder="1"/>
    <xf numFmtId="0" fontId="27" fillId="15" borderId="0" xfId="0" applyFont="1" applyFill="1" applyAlignment="1">
      <alignment horizontal="left" indent="1"/>
    </xf>
    <xf numFmtId="0" fontId="31" fillId="17" borderId="0" xfId="0" applyFont="1" applyFill="1" applyAlignment="1">
      <alignment wrapText="1"/>
    </xf>
    <xf numFmtId="0" fontId="0" fillId="6" borderId="14" xfId="0" applyFill="1" applyBorder="1" applyAlignment="1">
      <alignment wrapText="1"/>
    </xf>
    <xf numFmtId="0" fontId="0" fillId="6" borderId="59" xfId="0" applyFill="1" applyBorder="1"/>
    <xf numFmtId="0" fontId="0" fillId="6" borderId="14" xfId="0" applyFill="1" applyBorder="1"/>
    <xf numFmtId="0" fontId="0" fillId="14" borderId="59" xfId="0" applyFill="1" applyBorder="1"/>
    <xf numFmtId="0" fontId="0" fillId="6" borderId="61" xfId="0" applyFill="1" applyBorder="1"/>
    <xf numFmtId="0" fontId="0" fillId="6" borderId="62" xfId="0" applyFill="1" applyBorder="1"/>
    <xf numFmtId="0" fontId="0" fillId="6" borderId="63" xfId="0" applyFill="1" applyBorder="1"/>
    <xf numFmtId="0" fontId="0" fillId="14" borderId="62" xfId="0" applyFill="1" applyBorder="1"/>
    <xf numFmtId="0" fontId="1" fillId="0" borderId="0" xfId="0" applyFont="1" applyAlignment="1">
      <alignment wrapText="1"/>
    </xf>
    <xf numFmtId="42" fontId="1" fillId="0" borderId="0" xfId="3" applyNumberFormat="1"/>
    <xf numFmtId="164" fontId="1" fillId="0" borderId="0" xfId="2" applyNumberFormat="1"/>
    <xf numFmtId="42" fontId="1" fillId="6" borderId="19" xfId="3" applyNumberFormat="1" applyFill="1" applyBorder="1"/>
    <xf numFmtId="42" fontId="1" fillId="6" borderId="0" xfId="2" applyNumberFormat="1" applyFont="1" applyFill="1" applyBorder="1" applyProtection="1"/>
    <xf numFmtId="172" fontId="1" fillId="11" borderId="19" xfId="2" applyNumberFormat="1" applyFont="1" applyFill="1" applyBorder="1" applyProtection="1"/>
    <xf numFmtId="42" fontId="6" fillId="4" borderId="0" xfId="3" applyNumberFormat="1" applyFont="1" applyFill="1" applyAlignment="1">
      <alignment horizontal="center"/>
    </xf>
    <xf numFmtId="42" fontId="6" fillId="4" borderId="10" xfId="3" applyNumberFormat="1" applyFont="1" applyFill="1" applyBorder="1" applyAlignment="1">
      <alignment horizontal="center"/>
    </xf>
    <xf numFmtId="0" fontId="12" fillId="0" borderId="0" xfId="3" applyFont="1" applyAlignment="1">
      <alignment horizontal="center"/>
    </xf>
    <xf numFmtId="41" fontId="17" fillId="5" borderId="0" xfId="3" applyNumberFormat="1" applyFont="1" applyFill="1" applyAlignment="1">
      <alignment horizontal="center" wrapText="1"/>
    </xf>
    <xf numFmtId="41" fontId="17" fillId="5" borderId="7" xfId="3" applyNumberFormat="1" applyFont="1" applyFill="1" applyBorder="1" applyAlignment="1">
      <alignment horizontal="center" wrapText="1"/>
    </xf>
    <xf numFmtId="0" fontId="19" fillId="0" borderId="14" xfId="3" applyFont="1" applyBorder="1" applyAlignment="1">
      <alignment horizontal="right" vertical="center"/>
    </xf>
    <xf numFmtId="0" fontId="19" fillId="0" borderId="14" xfId="3" quotePrefix="1" applyFont="1" applyBorder="1" applyAlignment="1">
      <alignment horizontal="right" vertical="center"/>
    </xf>
    <xf numFmtId="0" fontId="4" fillId="0" borderId="0" xfId="3" applyFont="1" applyAlignment="1">
      <alignment horizontal="left" vertical="center" wrapText="1"/>
    </xf>
    <xf numFmtId="0" fontId="18" fillId="4" borderId="14" xfId="3" applyFont="1" applyFill="1" applyBorder="1" applyAlignment="1">
      <alignment horizontal="left" vertical="center" wrapText="1"/>
    </xf>
    <xf numFmtId="0" fontId="18" fillId="4" borderId="28" xfId="3" applyFont="1" applyFill="1" applyBorder="1" applyAlignment="1">
      <alignment horizontal="center" vertical="center" wrapText="1"/>
    </xf>
    <xf numFmtId="0" fontId="18" fillId="0" borderId="14" xfId="3" applyFont="1" applyBorder="1" applyAlignment="1">
      <alignment horizontal="right" vertical="center"/>
    </xf>
    <xf numFmtId="0" fontId="3" fillId="0" borderId="14" xfId="0" applyFont="1" applyBorder="1" applyAlignment="1">
      <alignment horizontal="right" vertical="center"/>
    </xf>
    <xf numFmtId="0" fontId="27" fillId="11" borderId="14" xfId="0" applyFont="1" applyFill="1" applyBorder="1" applyAlignment="1">
      <alignment horizontal="center" vertical="center" wrapText="1"/>
    </xf>
    <xf numFmtId="0" fontId="27" fillId="14" borderId="14" xfId="0" applyFont="1" applyFill="1" applyBorder="1" applyAlignment="1">
      <alignment horizontal="center" vertical="center" wrapText="1"/>
    </xf>
    <xf numFmtId="0" fontId="6" fillId="4" borderId="0" xfId="3" applyFont="1" applyFill="1" applyBorder="1"/>
    <xf numFmtId="0" fontId="11" fillId="4" borderId="0" xfId="3" applyFont="1" applyFill="1" applyBorder="1"/>
    <xf numFmtId="0" fontId="6" fillId="4" borderId="0" xfId="3" applyFont="1" applyFill="1" applyBorder="1" applyAlignment="1">
      <alignment horizontal="center"/>
    </xf>
    <xf numFmtId="0" fontId="7" fillId="0" borderId="0" xfId="3" applyFont="1" applyBorder="1" applyAlignment="1">
      <alignment wrapText="1"/>
    </xf>
    <xf numFmtId="0" fontId="7" fillId="0" borderId="0" xfId="3" applyFont="1" applyBorder="1" applyAlignment="1">
      <alignment horizontal="center" wrapText="1"/>
    </xf>
    <xf numFmtId="0" fontId="11" fillId="0" borderId="0" xfId="3" applyFont="1" applyBorder="1"/>
    <xf numFmtId="0" fontId="1" fillId="0" borderId="0" xfId="3" applyBorder="1"/>
    <xf numFmtId="1" fontId="19" fillId="6" borderId="14" xfId="1" applyNumberFormat="1" applyFont="1" applyFill="1" applyBorder="1" applyAlignment="1" applyProtection="1">
      <alignment horizontal="center" vertical="center" wrapText="1"/>
    </xf>
    <xf numFmtId="1" fontId="19" fillId="6" borderId="14" xfId="1" quotePrefix="1" applyNumberFormat="1" applyFont="1" applyFill="1" applyBorder="1" applyAlignment="1" applyProtection="1">
      <alignment horizontal="center" vertical="center" wrapText="1"/>
    </xf>
    <xf numFmtId="1" fontId="18" fillId="6" borderId="14" xfId="1" applyNumberFormat="1" applyFont="1" applyFill="1" applyBorder="1" applyAlignment="1" applyProtection="1">
      <alignment horizontal="center" vertical="center"/>
    </xf>
    <xf numFmtId="0" fontId="1" fillId="0" borderId="0" xfId="3" applyAlignment="1">
      <alignment horizontal="left" vertical="center" wrapText="1"/>
    </xf>
    <xf numFmtId="0" fontId="12" fillId="0" borderId="0" xfId="3" applyFont="1" applyAlignment="1">
      <alignment horizontal="center"/>
    </xf>
    <xf numFmtId="0" fontId="14" fillId="10" borderId="0" xfId="3" applyFont="1" applyFill="1" applyAlignment="1">
      <alignment horizontal="left" vertical="center" wrapText="1"/>
    </xf>
    <xf numFmtId="0" fontId="4" fillId="0" borderId="11" xfId="3" applyFont="1" applyBorder="1" applyAlignment="1">
      <alignment horizontal="left" vertical="center" wrapText="1"/>
    </xf>
    <xf numFmtId="0" fontId="4" fillId="0" borderId="10" xfId="3" applyFont="1" applyBorder="1" applyAlignment="1">
      <alignment horizontal="left" vertical="center" wrapText="1"/>
    </xf>
    <xf numFmtId="0" fontId="4" fillId="0" borderId="9" xfId="3" applyFont="1" applyBorder="1" applyAlignment="1">
      <alignment horizontal="left" vertical="center" wrapText="1"/>
    </xf>
    <xf numFmtId="0" fontId="2" fillId="6" borderId="3" xfId="3" applyFont="1" applyFill="1" applyBorder="1" applyAlignment="1">
      <alignment horizontal="left" vertical="center" wrapText="1"/>
    </xf>
    <xf numFmtId="0" fontId="2" fillId="6" borderId="2" xfId="3" applyFont="1" applyFill="1" applyBorder="1" applyAlignment="1">
      <alignment horizontal="left" vertical="center" wrapText="1"/>
    </xf>
    <xf numFmtId="0" fontId="2" fillId="6" borderId="1" xfId="3" applyFont="1" applyFill="1" applyBorder="1" applyAlignment="1">
      <alignment horizontal="left" vertical="center" wrapText="1"/>
    </xf>
    <xf numFmtId="0" fontId="1" fillId="0" borderId="8" xfId="3" applyBorder="1" applyAlignment="1">
      <alignment horizontal="left" vertical="center" wrapText="1"/>
    </xf>
    <xf numFmtId="0" fontId="1" fillId="0" borderId="7" xfId="3" applyBorder="1" applyAlignment="1">
      <alignment horizontal="left" vertical="center" wrapText="1"/>
    </xf>
    <xf numFmtId="0" fontId="32" fillId="0" borderId="51" xfId="3" applyFont="1" applyBorder="1" applyAlignment="1">
      <alignment horizontal="left" vertical="center"/>
    </xf>
    <xf numFmtId="0" fontId="32" fillId="0" borderId="52" xfId="3" applyFont="1" applyBorder="1" applyAlignment="1">
      <alignment horizontal="left" vertical="center"/>
    </xf>
    <xf numFmtId="0" fontId="32" fillId="0" borderId="53" xfId="3" applyFont="1" applyBorder="1" applyAlignment="1">
      <alignment horizontal="left" vertical="center"/>
    </xf>
    <xf numFmtId="0" fontId="1" fillId="0" borderId="3" xfId="3" applyBorder="1" applyAlignment="1">
      <alignment horizontal="left" vertical="center" wrapText="1"/>
    </xf>
    <xf numFmtId="0" fontId="1" fillId="0" borderId="2" xfId="3" applyBorder="1" applyAlignment="1">
      <alignment horizontal="left" vertical="center" wrapText="1"/>
    </xf>
    <xf numFmtId="0" fontId="1" fillId="0" borderId="1" xfId="3" applyBorder="1" applyAlignment="1">
      <alignment horizontal="left" vertical="center" wrapText="1"/>
    </xf>
    <xf numFmtId="0" fontId="27" fillId="0" borderId="6" xfId="3" applyFont="1" applyBorder="1" applyAlignment="1">
      <alignment horizontal="left" vertical="center" wrapText="1"/>
    </xf>
    <xf numFmtId="0" fontId="1" fillId="0" borderId="5" xfId="3" applyBorder="1" applyAlignment="1">
      <alignment horizontal="left" vertical="center" wrapText="1"/>
    </xf>
    <xf numFmtId="0" fontId="1" fillId="0" borderId="4" xfId="3" applyBorder="1" applyAlignment="1">
      <alignment horizontal="left" vertical="center" wrapText="1"/>
    </xf>
    <xf numFmtId="0" fontId="25" fillId="5" borderId="43" xfId="3" applyFont="1" applyFill="1" applyBorder="1" applyAlignment="1">
      <alignment horizontal="left" wrapText="1"/>
    </xf>
    <xf numFmtId="0" fontId="25" fillId="5" borderId="44" xfId="3" applyFont="1" applyFill="1" applyBorder="1" applyAlignment="1">
      <alignment horizontal="left" wrapText="1"/>
    </xf>
    <xf numFmtId="0" fontId="25" fillId="5" borderId="46" xfId="3" applyFont="1" applyFill="1" applyBorder="1" applyAlignment="1">
      <alignment horizontal="left" wrapText="1"/>
    </xf>
    <xf numFmtId="0" fontId="25" fillId="5" borderId="0" xfId="3" applyFont="1" applyFill="1" applyAlignment="1">
      <alignment horizontal="left" wrapText="1"/>
    </xf>
    <xf numFmtId="41" fontId="17" fillId="5" borderId="0" xfId="3" applyNumberFormat="1" applyFont="1" applyFill="1" applyAlignment="1">
      <alignment horizontal="center" wrapText="1"/>
    </xf>
    <xf numFmtId="41" fontId="17" fillId="5" borderId="7" xfId="3" applyNumberFormat="1" applyFont="1" applyFill="1" applyBorder="1" applyAlignment="1">
      <alignment horizontal="center" wrapText="1"/>
    </xf>
    <xf numFmtId="0" fontId="30" fillId="0" borderId="3" xfId="3" applyFont="1" applyBorder="1" applyAlignment="1">
      <alignment horizontal="left" wrapText="1"/>
    </xf>
    <xf numFmtId="0" fontId="30" fillId="0" borderId="2" xfId="3" applyFont="1" applyBorder="1" applyAlignment="1">
      <alignment horizontal="left" wrapText="1"/>
    </xf>
    <xf numFmtId="0" fontId="30" fillId="0" borderId="1" xfId="3" applyFont="1" applyBorder="1" applyAlignment="1">
      <alignment horizontal="left" wrapText="1"/>
    </xf>
    <xf numFmtId="0" fontId="3" fillId="0" borderId="14" xfId="0" applyFont="1" applyBorder="1" applyAlignment="1">
      <alignment horizontal="right" vertical="center"/>
    </xf>
    <xf numFmtId="0" fontId="19" fillId="0" borderId="14" xfId="3" quotePrefix="1" applyFont="1" applyBorder="1" applyAlignment="1">
      <alignment horizontal="right" vertical="center"/>
    </xf>
    <xf numFmtId="0" fontId="19" fillId="0" borderId="14" xfId="3" applyFont="1" applyBorder="1" applyAlignment="1">
      <alignment horizontal="right" vertical="center"/>
    </xf>
    <xf numFmtId="0" fontId="18" fillId="0" borderId="14" xfId="3" applyFont="1" applyBorder="1" applyAlignment="1">
      <alignment horizontal="right" vertical="center"/>
    </xf>
    <xf numFmtId="0" fontId="4" fillId="0" borderId="30" xfId="0" applyFont="1" applyBorder="1" applyAlignment="1">
      <alignment horizontal="right" vertical="center"/>
    </xf>
    <xf numFmtId="0" fontId="4" fillId="0" borderId="28" xfId="0" applyFont="1" applyBorder="1" applyAlignment="1">
      <alignment horizontal="right" vertical="center"/>
    </xf>
    <xf numFmtId="0" fontId="18" fillId="19" borderId="14" xfId="3" applyFont="1" applyFill="1" applyBorder="1" applyAlignment="1">
      <alignment horizontal="left" vertical="center" wrapText="1"/>
    </xf>
    <xf numFmtId="0" fontId="4" fillId="0" borderId="8" xfId="3" applyFont="1" applyBorder="1" applyAlignment="1">
      <alignment horizontal="left" vertical="center" wrapText="1"/>
    </xf>
    <xf numFmtId="0" fontId="4" fillId="0" borderId="0" xfId="3" applyFont="1" applyAlignment="1">
      <alignment horizontal="left" vertical="center" wrapText="1"/>
    </xf>
    <xf numFmtId="0" fontId="4" fillId="0" borderId="7" xfId="3" applyFont="1" applyBorder="1" applyAlignment="1">
      <alignment horizontal="left" vertical="center" wrapText="1"/>
    </xf>
    <xf numFmtId="0" fontId="4" fillId="0" borderId="6" xfId="3" applyFont="1" applyBorder="1" applyAlignment="1">
      <alignment horizontal="left" vertical="center" wrapText="1"/>
    </xf>
    <xf numFmtId="0" fontId="4" fillId="0" borderId="5" xfId="3" applyFont="1" applyBorder="1" applyAlignment="1">
      <alignment horizontal="left" vertical="center" wrapText="1"/>
    </xf>
    <xf numFmtId="0" fontId="4" fillId="0" borderId="4" xfId="3" applyFont="1" applyBorder="1" applyAlignment="1">
      <alignment horizontal="left" vertical="center" wrapText="1"/>
    </xf>
    <xf numFmtId="0" fontId="18" fillId="4" borderId="14" xfId="3" applyFont="1" applyFill="1" applyBorder="1" applyAlignment="1">
      <alignment horizontal="left" vertical="center" wrapText="1"/>
    </xf>
    <xf numFmtId="0" fontId="18" fillId="4" borderId="30" xfId="3" applyFont="1" applyFill="1" applyBorder="1" applyAlignment="1">
      <alignment horizontal="center" vertical="center" wrapText="1"/>
    </xf>
    <xf numFmtId="0" fontId="18" fillId="4" borderId="15" xfId="3" applyFont="1" applyFill="1" applyBorder="1" applyAlignment="1">
      <alignment horizontal="center" vertical="center" wrapText="1"/>
    </xf>
    <xf numFmtId="0" fontId="18" fillId="4" borderId="28" xfId="3" applyFont="1" applyFill="1" applyBorder="1" applyAlignment="1">
      <alignment horizontal="center" vertical="center" wrapText="1"/>
    </xf>
    <xf numFmtId="0" fontId="27" fillId="0" borderId="14" xfId="0" applyFont="1" applyBorder="1" applyAlignment="1">
      <alignment horizontal="center" vertical="center" wrapText="1"/>
    </xf>
    <xf numFmtId="0" fontId="27" fillId="11" borderId="14" xfId="0" applyFont="1" applyFill="1" applyBorder="1" applyAlignment="1">
      <alignment horizontal="center" vertical="center" wrapText="1"/>
    </xf>
    <xf numFmtId="0" fontId="27" fillId="11" borderId="14" xfId="0" applyFont="1" applyFill="1" applyBorder="1" applyAlignment="1">
      <alignment horizontal="left" vertical="center" wrapText="1" indent="1"/>
    </xf>
    <xf numFmtId="0" fontId="25" fillId="0" borderId="6" xfId="3" applyFont="1" applyBorder="1" applyAlignment="1">
      <alignment horizontal="left" vertical="top" wrapText="1" indent="1"/>
    </xf>
    <xf numFmtId="0" fontId="25" fillId="0" borderId="5" xfId="3" applyFont="1" applyBorder="1" applyAlignment="1">
      <alignment horizontal="left" vertical="top" wrapText="1" indent="1"/>
    </xf>
    <xf numFmtId="0" fontId="27" fillId="11" borderId="29" xfId="0" applyFont="1" applyFill="1" applyBorder="1" applyAlignment="1">
      <alignment horizontal="left" vertical="center" wrapText="1" indent="1"/>
    </xf>
    <xf numFmtId="0" fontId="27" fillId="11" borderId="31" xfId="0" applyFont="1" applyFill="1" applyBorder="1" applyAlignment="1">
      <alignment horizontal="left" vertical="center" wrapText="1" indent="1"/>
    </xf>
    <xf numFmtId="0" fontId="27" fillId="14" borderId="14" xfId="0" applyFont="1" applyFill="1" applyBorder="1" applyAlignment="1">
      <alignment horizontal="center" vertical="center" wrapText="1"/>
    </xf>
    <xf numFmtId="0" fontId="27" fillId="14" borderId="29" xfId="0" applyFont="1" applyFill="1" applyBorder="1" applyAlignment="1">
      <alignment horizontal="center" vertical="center" wrapText="1"/>
    </xf>
    <xf numFmtId="0" fontId="27" fillId="14" borderId="31" xfId="0" applyFont="1" applyFill="1" applyBorder="1" applyAlignment="1">
      <alignment horizontal="center" vertical="center" wrapText="1"/>
    </xf>
  </cellXfs>
  <cellStyles count="6">
    <cellStyle name="Comma" xfId="1" builtinId="3"/>
    <cellStyle name="Currency" xfId="2" builtinId="4"/>
    <cellStyle name="Normal" xfId="0" builtinId="0"/>
    <cellStyle name="Normal 2" xfId="3" xr:uid="{00000000-0005-0000-0000-000003000000}"/>
    <cellStyle name="Normal 3" xfId="4" xr:uid="{00000000-0005-0000-0000-000004000000}"/>
    <cellStyle name="Percent" xfId="5"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35</xdr:row>
      <xdr:rowOff>76200</xdr:rowOff>
    </xdr:from>
    <xdr:to>
      <xdr:col>0</xdr:col>
      <xdr:colOff>510540</xdr:colOff>
      <xdr:row>45</xdr:row>
      <xdr:rowOff>18857</xdr:rowOff>
    </xdr:to>
    <xdr:sp macro="" textlink="">
      <xdr:nvSpPr>
        <xdr:cNvPr id="31747" name="Check Box 3" hidden="1">
          <a:extLst>
            <a:ext uri="{63B3BB69-23CF-44E3-9099-C40C66FF867C}">
              <a14:compatExt xmlns:a14="http://schemas.microsoft.com/office/drawing/2010/main" spid="_x0000_s31747"/>
            </a:ext>
            <a:ext uri="{FF2B5EF4-FFF2-40B4-BE49-F238E27FC236}">
              <a16:creationId xmlns:a16="http://schemas.microsoft.com/office/drawing/2014/main" id="{E7BA1AB2-624A-46CC-8B01-696A01CF9FFD}"/>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228600</xdr:colOff>
      <xdr:row>37</xdr:row>
      <xdr:rowOff>76200</xdr:rowOff>
    </xdr:from>
    <xdr:to>
      <xdr:col>0</xdr:col>
      <xdr:colOff>510540</xdr:colOff>
      <xdr:row>45</xdr:row>
      <xdr:rowOff>114304</xdr:rowOff>
    </xdr:to>
    <xdr:sp macro="" textlink="">
      <xdr:nvSpPr>
        <xdr:cNvPr id="31748" name="Check Box 4" hidden="1">
          <a:extLst>
            <a:ext uri="{63B3BB69-23CF-44E3-9099-C40C66FF867C}">
              <a14:compatExt xmlns:a14="http://schemas.microsoft.com/office/drawing/2010/main" spid="_x0000_s31748"/>
            </a:ext>
            <a:ext uri="{FF2B5EF4-FFF2-40B4-BE49-F238E27FC236}">
              <a16:creationId xmlns:a16="http://schemas.microsoft.com/office/drawing/2014/main" id="{5243A53A-D812-493F-A14E-A6C463E6D3A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228600</xdr:colOff>
      <xdr:row>35</xdr:row>
      <xdr:rowOff>76200</xdr:rowOff>
    </xdr:from>
    <xdr:to>
      <xdr:col>0</xdr:col>
      <xdr:colOff>510540</xdr:colOff>
      <xdr:row>45</xdr:row>
      <xdr:rowOff>37907</xdr:rowOff>
    </xdr:to>
    <xdr:sp macro="" textlink="">
      <xdr:nvSpPr>
        <xdr:cNvPr id="4" name="Check Box 3" hidden="1">
          <a:extLst>
            <a:ext uri="{63B3BB69-23CF-44E3-9099-C40C66FF867C}">
              <a14:compatExt xmlns:a14="http://schemas.microsoft.com/office/drawing/2010/main" spid="_x0000_s31747"/>
            </a:ext>
            <a:ext uri="{FF2B5EF4-FFF2-40B4-BE49-F238E27FC236}">
              <a16:creationId xmlns:a16="http://schemas.microsoft.com/office/drawing/2014/main" id="{A1BD1495-0706-4792-918B-3438C661B0FC}"/>
            </a:ext>
          </a:extLst>
        </xdr:cNvPr>
        <xdr:cNvSpPr/>
      </xdr:nvSpPr>
      <xdr:spPr bwMode="auto">
        <a:xfrm>
          <a:off x="228600" y="3257550"/>
          <a:ext cx="28575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228600</xdr:colOff>
      <xdr:row>37</xdr:row>
      <xdr:rowOff>76200</xdr:rowOff>
    </xdr:from>
    <xdr:to>
      <xdr:col>0</xdr:col>
      <xdr:colOff>510540</xdr:colOff>
      <xdr:row>45</xdr:row>
      <xdr:rowOff>114304</xdr:rowOff>
    </xdr:to>
    <xdr:sp macro="" textlink="">
      <xdr:nvSpPr>
        <xdr:cNvPr id="5" name="Check Box 4" hidden="1">
          <a:extLst>
            <a:ext uri="{63B3BB69-23CF-44E3-9099-C40C66FF867C}">
              <a14:compatExt xmlns:a14="http://schemas.microsoft.com/office/drawing/2010/main" spid="_x0000_s31748"/>
            </a:ext>
            <a:ext uri="{FF2B5EF4-FFF2-40B4-BE49-F238E27FC236}">
              <a16:creationId xmlns:a16="http://schemas.microsoft.com/office/drawing/2014/main" id="{05A9194B-03BB-42AB-879A-8465A1160084}"/>
            </a:ext>
          </a:extLst>
        </xdr:cNvPr>
        <xdr:cNvSpPr/>
      </xdr:nvSpPr>
      <xdr:spPr bwMode="auto">
        <a:xfrm>
          <a:off x="228600" y="3590925"/>
          <a:ext cx="285750" cy="2905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10</xdr:row>
      <xdr:rowOff>63465</xdr:rowOff>
    </xdr:to>
    <xdr:sp macro="" textlink="">
      <xdr:nvSpPr>
        <xdr:cNvPr id="2" name="EsriDoNotEdit">
          <a:extLst>
            <a:ext uri="{FF2B5EF4-FFF2-40B4-BE49-F238E27FC236}">
              <a16:creationId xmlns:a16="http://schemas.microsoft.com/office/drawing/2014/main" id="{A996D7FC-BD26-4E4C-94AB-9C19BDE6F782}"/>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32BA4-E230-43D2-8AE6-26877467B799}">
  <sheetPr>
    <tabColor theme="1" tint="0.499984740745262"/>
    <pageSetUpPr autoPageBreaks="0"/>
  </sheetPr>
  <dimension ref="A1:C13"/>
  <sheetViews>
    <sheetView zoomScaleNormal="100" workbookViewId="0">
      <selection activeCell="A12" sqref="A12:C12"/>
    </sheetView>
  </sheetViews>
  <sheetFormatPr defaultColWidth="9.28515625" defaultRowHeight="12.75"/>
  <cols>
    <col min="1" max="2" width="28.28515625" style="1" customWidth="1"/>
    <col min="3" max="3" width="32.7109375" style="1" customWidth="1"/>
    <col min="4" max="16384" width="9.28515625" style="1"/>
  </cols>
  <sheetData>
    <row r="1" spans="1:3" s="93" customFormat="1" ht="18">
      <c r="A1" s="324" t="s">
        <v>0</v>
      </c>
      <c r="B1" s="324"/>
      <c r="C1" s="324"/>
    </row>
    <row r="2" spans="1:3" s="93" customFormat="1" ht="18">
      <c r="A2" s="301"/>
      <c r="B2" s="301" t="s">
        <v>1</v>
      </c>
      <c r="C2" s="301"/>
    </row>
    <row r="3" spans="1:3" s="94" customFormat="1" ht="18">
      <c r="A3" s="324" t="s">
        <v>2</v>
      </c>
      <c r="B3" s="324"/>
      <c r="C3" s="324"/>
    </row>
    <row r="4" spans="1:3" s="95" customFormat="1" ht="13.5" thickBot="1">
      <c r="A4" s="94"/>
      <c r="B4" s="94"/>
      <c r="C4" s="94"/>
    </row>
    <row r="5" spans="1:3" s="94" customFormat="1" ht="15.75" thickBot="1">
      <c r="A5" s="96" t="s">
        <v>3</v>
      </c>
      <c r="B5" s="97" t="s">
        <v>4</v>
      </c>
      <c r="C5" s="97" t="s">
        <v>5</v>
      </c>
    </row>
    <row r="6" spans="1:3" s="94" customFormat="1" ht="29.25" thickBot="1">
      <c r="A6" s="29" t="s">
        <v>6</v>
      </c>
      <c r="B6" s="28" t="s">
        <v>7</v>
      </c>
      <c r="C6" s="27">
        <v>45691</v>
      </c>
    </row>
    <row r="7" spans="1:3" s="94" customFormat="1" ht="29.25" thickBot="1">
      <c r="A7" s="29" t="s">
        <v>8</v>
      </c>
      <c r="B7" s="28" t="s">
        <v>9</v>
      </c>
      <c r="C7" s="27">
        <v>45873</v>
      </c>
    </row>
    <row r="9" spans="1:3" ht="17.25" customHeight="1">
      <c r="A9" s="325" t="s">
        <v>10</v>
      </c>
      <c r="B9" s="325"/>
      <c r="C9" s="325"/>
    </row>
    <row r="10" spans="1:3" ht="74.25" customHeight="1">
      <c r="A10" s="323" t="s">
        <v>11</v>
      </c>
      <c r="B10" s="323"/>
      <c r="C10" s="323"/>
    </row>
    <row r="11" spans="1:3" ht="45.75" customHeight="1">
      <c r="A11" s="323" t="s">
        <v>12</v>
      </c>
      <c r="B11" s="323"/>
      <c r="C11" s="323"/>
    </row>
    <row r="12" spans="1:3" ht="90" customHeight="1">
      <c r="A12" s="323" t="s">
        <v>13</v>
      </c>
      <c r="B12" s="323"/>
      <c r="C12" s="323"/>
    </row>
    <row r="13" spans="1:3" ht="11.25" customHeight="1">
      <c r="A13" s="323"/>
      <c r="B13" s="323"/>
      <c r="C13" s="323"/>
    </row>
  </sheetData>
  <sheetProtection algorithmName="SHA-512" hashValue="nOgXuXOmP3hNZH9FjbSwmYCnCUm8ZjsRV9BVDxE+MT06L2h/59qWhml27+LcXQreNL+6U/pY7WYYD8zkig4AwQ==" saltValue="Wh8Lh5EwtoYAV/K9tMyZ8Q==" spinCount="100000" sheet="1" objects="1" scenarios="1"/>
  <mergeCells count="7">
    <mergeCell ref="A13:C13"/>
    <mergeCell ref="A12:C12"/>
    <mergeCell ref="A1:C1"/>
    <mergeCell ref="A3:C3"/>
    <mergeCell ref="A9:C9"/>
    <mergeCell ref="A10:C10"/>
    <mergeCell ref="A11:C11"/>
  </mergeCells>
  <printOptions horizontalCentered="1"/>
  <pageMargins left="0.7" right="0.7" top="0.75" bottom="0.75" header="0.3" footer="0.3"/>
  <pageSetup scale="86"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N217"/>
  <sheetViews>
    <sheetView showGridLines="0" tabSelected="1" topLeftCell="A4" zoomScale="98" zoomScaleNormal="98" zoomScaleSheetLayoutView="110" workbookViewId="0">
      <selection activeCell="B14" sqref="B14"/>
    </sheetView>
  </sheetViews>
  <sheetFormatPr defaultColWidth="8.7109375" defaultRowHeight="12.75" outlineLevelRow="1"/>
  <cols>
    <col min="1" max="1" width="33.28515625" style="1" customWidth="1"/>
    <col min="2" max="2" width="33.42578125" style="1" customWidth="1"/>
    <col min="3" max="3" width="30.42578125" style="1" customWidth="1"/>
    <col min="4" max="4" width="11.28515625" style="1" customWidth="1"/>
    <col min="5" max="6" width="10.7109375" style="1" customWidth="1"/>
    <col min="7" max="9" width="14.7109375" style="1" customWidth="1"/>
    <col min="10" max="12" width="14.42578125" style="1" customWidth="1"/>
    <col min="13" max="13" width="13.7109375" style="8" bestFit="1" customWidth="1"/>
    <col min="14" max="14" width="17.28515625" style="7" customWidth="1"/>
    <col min="15" max="16384" width="8.7109375" style="1"/>
  </cols>
  <sheetData>
    <row r="1" spans="1:14" ht="18">
      <c r="A1" s="22" t="s">
        <v>14</v>
      </c>
      <c r="B1" s="157"/>
      <c r="C1" s="158"/>
      <c r="D1" s="158"/>
      <c r="E1" s="158"/>
      <c r="F1" s="158"/>
      <c r="G1" s="158"/>
      <c r="H1" s="158"/>
      <c r="I1" s="158"/>
      <c r="J1" s="158"/>
      <c r="K1" s="158"/>
      <c r="L1" s="158"/>
      <c r="M1" s="14"/>
      <c r="N1" s="13"/>
    </row>
    <row r="2" spans="1:14" ht="18">
      <c r="A2" s="23" t="s">
        <v>15</v>
      </c>
      <c r="B2" s="157"/>
      <c r="C2" s="158"/>
      <c r="D2" s="158"/>
      <c r="E2" s="158"/>
      <c r="F2" s="158"/>
      <c r="G2" s="158"/>
      <c r="H2" s="158"/>
      <c r="I2" s="158"/>
      <c r="J2" s="158"/>
      <c r="K2" s="158"/>
      <c r="L2" s="158"/>
      <c r="M2" s="14"/>
      <c r="N2" s="13"/>
    </row>
    <row r="3" spans="1:14" ht="18.75" thickBot="1">
      <c r="A3" s="23"/>
      <c r="B3" s="157"/>
      <c r="C3" s="158"/>
      <c r="D3" s="158"/>
      <c r="E3" s="158"/>
      <c r="F3" s="158"/>
      <c r="G3" s="158"/>
      <c r="H3" s="158"/>
      <c r="I3" s="158"/>
      <c r="J3" s="158"/>
      <c r="K3" s="158"/>
      <c r="L3" s="158"/>
      <c r="M3" s="14"/>
      <c r="N3" s="13"/>
    </row>
    <row r="4" spans="1:14" ht="15.75" thickBot="1">
      <c r="A4" s="160" t="s">
        <v>16</v>
      </c>
      <c r="B4" s="161"/>
      <c r="C4" s="161"/>
      <c r="D4" s="161"/>
      <c r="E4" s="161"/>
      <c r="F4" s="161"/>
      <c r="G4" s="161"/>
      <c r="H4" s="161"/>
      <c r="I4" s="161"/>
      <c r="J4" s="161"/>
      <c r="K4" s="161"/>
      <c r="L4" s="161"/>
      <c r="M4" s="56"/>
      <c r="N4" s="162"/>
    </row>
    <row r="5" spans="1:14" s="157" customFormat="1" ht="28.5" customHeight="1" thickBot="1">
      <c r="A5" s="326" t="s">
        <v>17</v>
      </c>
      <c r="B5" s="327"/>
      <c r="C5" s="327"/>
      <c r="D5" s="327"/>
      <c r="E5" s="327"/>
      <c r="F5" s="327"/>
      <c r="G5" s="327"/>
      <c r="H5" s="327"/>
      <c r="I5" s="327"/>
      <c r="J5" s="327"/>
      <c r="K5" s="327"/>
      <c r="L5" s="327"/>
      <c r="M5" s="327"/>
      <c r="N5" s="328"/>
    </row>
    <row r="6" spans="1:14" ht="16.5" customHeight="1" thickBot="1">
      <c r="A6" s="329" t="s">
        <v>18</v>
      </c>
      <c r="B6" s="330"/>
      <c r="C6" s="330"/>
      <c r="D6" s="330"/>
      <c r="E6" s="330"/>
      <c r="F6" s="330"/>
      <c r="G6" s="330"/>
      <c r="H6" s="330"/>
      <c r="I6" s="330"/>
      <c r="J6" s="330"/>
      <c r="K6" s="330"/>
      <c r="L6" s="330"/>
      <c r="M6" s="330"/>
      <c r="N6" s="331"/>
    </row>
    <row r="7" spans="1:14" s="157" customFormat="1" ht="35.25" customHeight="1" thickBot="1">
      <c r="A7" s="337" t="s">
        <v>19</v>
      </c>
      <c r="B7" s="338"/>
      <c r="C7" s="338"/>
      <c r="D7" s="338"/>
      <c r="E7" s="338"/>
      <c r="F7" s="338"/>
      <c r="G7" s="338"/>
      <c r="H7" s="338"/>
      <c r="I7" s="338"/>
      <c r="J7" s="338"/>
      <c r="K7" s="338"/>
      <c r="L7" s="338"/>
      <c r="M7" s="338"/>
      <c r="N7" s="339"/>
    </row>
    <row r="8" spans="1:14" ht="12.75" customHeight="1" thickBot="1">
      <c r="A8" s="329" t="s">
        <v>20</v>
      </c>
      <c r="B8" s="330"/>
      <c r="C8" s="330"/>
      <c r="D8" s="330"/>
      <c r="E8" s="330"/>
      <c r="F8" s="330"/>
      <c r="G8" s="330"/>
      <c r="H8" s="330"/>
      <c r="I8" s="330"/>
      <c r="J8" s="330"/>
      <c r="K8" s="330"/>
      <c r="L8" s="330"/>
      <c r="M8" s="330"/>
      <c r="N8" s="331"/>
    </row>
    <row r="9" spans="1:14" ht="23.25" customHeight="1" thickBot="1">
      <c r="A9" s="332" t="s">
        <v>21</v>
      </c>
      <c r="B9" s="323"/>
      <c r="C9" s="323"/>
      <c r="D9" s="323"/>
      <c r="E9" s="323"/>
      <c r="F9" s="323"/>
      <c r="G9" s="323"/>
      <c r="H9" s="323"/>
      <c r="I9" s="323"/>
      <c r="J9" s="323"/>
      <c r="K9" s="323"/>
      <c r="L9" s="323"/>
      <c r="M9" s="323"/>
      <c r="N9" s="333"/>
    </row>
    <row r="10" spans="1:14" ht="12.75" customHeight="1" thickBot="1">
      <c r="A10" s="329" t="s">
        <v>22</v>
      </c>
      <c r="B10" s="330"/>
      <c r="C10" s="330"/>
      <c r="D10" s="330"/>
      <c r="E10" s="330"/>
      <c r="F10" s="330"/>
      <c r="G10" s="330"/>
      <c r="H10" s="330"/>
      <c r="I10" s="330"/>
      <c r="J10" s="330"/>
      <c r="K10" s="330"/>
      <c r="L10" s="330"/>
      <c r="M10" s="330"/>
      <c r="N10" s="331"/>
    </row>
    <row r="11" spans="1:14" s="157" customFormat="1" ht="47.25" customHeight="1">
      <c r="A11" s="332" t="s">
        <v>23</v>
      </c>
      <c r="B11" s="323"/>
      <c r="C11" s="323"/>
      <c r="D11" s="323"/>
      <c r="E11" s="323"/>
      <c r="F11" s="323"/>
      <c r="G11" s="323"/>
      <c r="H11" s="323"/>
      <c r="I11" s="323"/>
      <c r="J11" s="323"/>
      <c r="K11" s="323"/>
      <c r="L11" s="323"/>
      <c r="M11" s="323"/>
      <c r="N11" s="333"/>
    </row>
    <row r="12" spans="1:14" ht="123" customHeight="1" thickBot="1">
      <c r="A12" s="340" t="s">
        <v>24</v>
      </c>
      <c r="B12" s="341"/>
      <c r="C12" s="341"/>
      <c r="D12" s="341"/>
      <c r="E12" s="341"/>
      <c r="F12" s="341"/>
      <c r="G12" s="341"/>
      <c r="H12" s="341"/>
      <c r="I12" s="341"/>
      <c r="J12" s="341"/>
      <c r="K12" s="341"/>
      <c r="L12" s="341"/>
      <c r="M12" s="341"/>
      <c r="N12" s="342"/>
    </row>
    <row r="13" spans="1:14" ht="13.5" thickBot="1">
      <c r="A13" s="157"/>
      <c r="B13" s="157"/>
      <c r="C13" s="158"/>
      <c r="D13" s="158"/>
      <c r="E13" s="158"/>
      <c r="F13" s="158"/>
      <c r="G13" s="158"/>
      <c r="H13" s="158"/>
      <c r="I13" s="158"/>
      <c r="J13" s="158"/>
      <c r="K13" s="158"/>
      <c r="L13" s="158"/>
      <c r="M13" s="14"/>
      <c r="N13" s="13"/>
    </row>
    <row r="14" spans="1:14" ht="13.5" thickBot="1">
      <c r="A14" s="163" t="s">
        <v>25</v>
      </c>
      <c r="B14" s="161"/>
      <c r="C14" s="161"/>
      <c r="D14" s="161"/>
      <c r="E14" s="161"/>
      <c r="F14" s="161"/>
      <c r="G14" s="161"/>
      <c r="H14" s="161"/>
      <c r="I14" s="161"/>
      <c r="J14" s="161"/>
      <c r="K14" s="161"/>
      <c r="L14" s="161"/>
      <c r="M14" s="56"/>
      <c r="N14" s="162"/>
    </row>
    <row r="15" spans="1:14" ht="33.75">
      <c r="A15" s="164"/>
      <c r="B15" s="165"/>
      <c r="C15" s="165"/>
      <c r="D15" s="165"/>
      <c r="E15" s="165"/>
      <c r="F15" s="165"/>
      <c r="G15" s="166" t="s">
        <v>26</v>
      </c>
      <c r="H15" s="166" t="s">
        <v>27</v>
      </c>
      <c r="I15" s="166" t="s">
        <v>28</v>
      </c>
      <c r="J15" s="166" t="s">
        <v>29</v>
      </c>
      <c r="K15" s="166" t="s">
        <v>30</v>
      </c>
      <c r="L15" s="166" t="s">
        <v>31</v>
      </c>
      <c r="M15" s="61" t="s">
        <v>32</v>
      </c>
      <c r="N15" s="62" t="s">
        <v>33</v>
      </c>
    </row>
    <row r="16" spans="1:14">
      <c r="A16" s="167" t="s">
        <v>34</v>
      </c>
      <c r="B16" s="168" t="s">
        <v>35</v>
      </c>
      <c r="C16" s="168"/>
      <c r="D16" s="169" t="str">
        <f>A47</f>
        <v>1A.  Staff Salaries</v>
      </c>
      <c r="G16" s="69">
        <f>G151</f>
        <v>1707813.4100000001</v>
      </c>
      <c r="H16" s="69">
        <f>H151</f>
        <v>216323.72</v>
      </c>
      <c r="I16" s="69">
        <f t="shared" ref="I16" si="0">I151</f>
        <v>1480598.21</v>
      </c>
      <c r="J16" s="150">
        <f t="shared" ref="J16:K16" si="1">J151</f>
        <v>99619.049999999988</v>
      </c>
      <c r="K16" s="69">
        <f t="shared" si="1"/>
        <v>116705.15999999999</v>
      </c>
      <c r="L16" s="150">
        <f>L151</f>
        <v>216324.21000000002</v>
      </c>
      <c r="M16" s="11">
        <f t="shared" ref="M16:M23" si="2">IFERROR(L16/H16,"N/A")</f>
        <v>1.0000022651237692</v>
      </c>
      <c r="N16" s="71">
        <f>N151</f>
        <v>1696922.4200000004</v>
      </c>
    </row>
    <row r="17" spans="1:14">
      <c r="A17" s="167" t="s">
        <v>36</v>
      </c>
      <c r="B17" s="170" t="s">
        <v>37</v>
      </c>
      <c r="C17" s="170"/>
      <c r="D17" s="169" t="str">
        <f>A153</f>
        <v>1B.  Staff Fringe Benefits</v>
      </c>
      <c r="G17" s="69">
        <f t="shared" ref="G17:I17" si="3">G161</f>
        <v>286408.29000000004</v>
      </c>
      <c r="H17" s="69">
        <f t="shared" si="3"/>
        <v>36793.11</v>
      </c>
      <c r="I17" s="69">
        <f t="shared" si="3"/>
        <v>249615.18</v>
      </c>
      <c r="J17" s="150">
        <f>J161</f>
        <v>13768.09</v>
      </c>
      <c r="K17" s="69">
        <f>K161</f>
        <v>23025.019999999997</v>
      </c>
      <c r="L17" s="150">
        <f>L161</f>
        <v>36793.11</v>
      </c>
      <c r="M17" s="11">
        <f t="shared" si="2"/>
        <v>1</v>
      </c>
      <c r="N17" s="71">
        <f>N161</f>
        <v>286408.29000000004</v>
      </c>
    </row>
    <row r="18" spans="1:14">
      <c r="A18" s="171"/>
      <c r="D18" s="169" t="str">
        <f>A163</f>
        <v>2.  Consultant Services</v>
      </c>
      <c r="G18" s="69">
        <f t="shared" ref="G18:I18" si="4">G169</f>
        <v>71524.25</v>
      </c>
      <c r="H18" s="69">
        <f t="shared" si="4"/>
        <v>0</v>
      </c>
      <c r="I18" s="69">
        <f t="shared" si="4"/>
        <v>71524.25</v>
      </c>
      <c r="J18" s="150">
        <f>J169</f>
        <v>0</v>
      </c>
      <c r="K18" s="69">
        <f>K169</f>
        <v>0</v>
      </c>
      <c r="L18" s="69">
        <f>L169</f>
        <v>0</v>
      </c>
      <c r="M18" s="11" t="str">
        <f t="shared" si="2"/>
        <v>N/A</v>
      </c>
      <c r="N18" s="71">
        <f>N169</f>
        <v>71524.25</v>
      </c>
    </row>
    <row r="19" spans="1:14">
      <c r="A19" s="171"/>
      <c r="D19" s="169" t="str">
        <f>A171</f>
        <v>3.  Operating Expenses</v>
      </c>
      <c r="G19" s="69">
        <f t="shared" ref="G19:L19" si="5">G184</f>
        <v>101595.5</v>
      </c>
      <c r="H19" s="69">
        <f t="shared" si="5"/>
        <v>2690.0699999999997</v>
      </c>
      <c r="I19" s="69">
        <f t="shared" si="5"/>
        <v>98905.430000000008</v>
      </c>
      <c r="J19" s="150">
        <f t="shared" si="5"/>
        <v>1438.53</v>
      </c>
      <c r="K19" s="69">
        <f t="shared" si="5"/>
        <v>1251.54</v>
      </c>
      <c r="L19" s="150">
        <f t="shared" si="5"/>
        <v>2690.0699999999997</v>
      </c>
      <c r="M19" s="11">
        <f t="shared" si="2"/>
        <v>1</v>
      </c>
      <c r="N19" s="71">
        <f>N184</f>
        <v>101595.5</v>
      </c>
    </row>
    <row r="20" spans="1:14">
      <c r="A20" s="172" t="s">
        <v>38</v>
      </c>
      <c r="B20" s="173" t="s">
        <v>39</v>
      </c>
      <c r="D20" s="169" t="str">
        <f>A186</f>
        <v>4.  Direct Client Support</v>
      </c>
      <c r="G20" s="69">
        <f>G196</f>
        <v>97953</v>
      </c>
      <c r="H20" s="69">
        <f t="shared" ref="H20:N20" si="6">H196</f>
        <v>2751.4</v>
      </c>
      <c r="I20" s="69">
        <f t="shared" si="6"/>
        <v>95201.600000000006</v>
      </c>
      <c r="J20" s="150">
        <f t="shared" si="6"/>
        <v>1267.8399999999999</v>
      </c>
      <c r="K20" s="69">
        <f t="shared" si="6"/>
        <v>1483.56</v>
      </c>
      <c r="L20" s="150">
        <f t="shared" si="6"/>
        <v>2751.3999999999996</v>
      </c>
      <c r="M20" s="11">
        <f t="shared" si="2"/>
        <v>0.99999999999999989</v>
      </c>
      <c r="N20" s="71">
        <f t="shared" si="6"/>
        <v>97953</v>
      </c>
    </row>
    <row r="21" spans="1:14">
      <c r="A21" s="171"/>
      <c r="D21" s="169" t="str">
        <f>A198</f>
        <v>5.  Other</v>
      </c>
      <c r="G21" s="69">
        <f>G204</f>
        <v>28555</v>
      </c>
      <c r="H21" s="69">
        <f t="shared" ref="H21:N21" si="7">H204</f>
        <v>0</v>
      </c>
      <c r="I21" s="69">
        <f t="shared" si="7"/>
        <v>28555</v>
      </c>
      <c r="J21" s="150">
        <f t="shared" si="7"/>
        <v>0</v>
      </c>
      <c r="K21" s="69">
        <f t="shared" si="7"/>
        <v>0</v>
      </c>
      <c r="L21" s="69">
        <f t="shared" si="7"/>
        <v>0</v>
      </c>
      <c r="M21" s="11" t="str">
        <f t="shared" si="2"/>
        <v>N/A</v>
      </c>
      <c r="N21" s="71">
        <f t="shared" si="7"/>
        <v>28555</v>
      </c>
    </row>
    <row r="22" spans="1:14">
      <c r="A22" s="171"/>
      <c r="D22" s="169" t="str">
        <f>A206</f>
        <v>6.  Indirect Administrative Costs</v>
      </c>
      <c r="G22" s="69">
        <f>G213</f>
        <v>195223.1</v>
      </c>
      <c r="H22" s="69">
        <f t="shared" ref="H22:L22" si="8">H213</f>
        <v>28728.7</v>
      </c>
      <c r="I22" s="69">
        <f t="shared" si="8"/>
        <v>166494.39999999999</v>
      </c>
      <c r="J22" s="150">
        <f t="shared" si="8"/>
        <v>14364.35</v>
      </c>
      <c r="K22" s="69">
        <f t="shared" si="8"/>
        <v>14364.35</v>
      </c>
      <c r="L22" s="150">
        <f t="shared" si="8"/>
        <v>28728.7</v>
      </c>
      <c r="M22" s="11">
        <f t="shared" si="2"/>
        <v>1</v>
      </c>
      <c r="N22" s="71">
        <f>N213</f>
        <v>195223.1</v>
      </c>
    </row>
    <row r="23" spans="1:14">
      <c r="A23" s="171" t="s">
        <v>40</v>
      </c>
      <c r="B23" s="110">
        <v>287287</v>
      </c>
      <c r="D23" s="174" t="str">
        <f>C215</f>
        <v>7.   TOTAL BUDGET</v>
      </c>
      <c r="E23" s="157"/>
      <c r="F23" s="157"/>
      <c r="G23" s="70">
        <f>G215</f>
        <v>2489072.5500000003</v>
      </c>
      <c r="H23" s="70">
        <f t="shared" ref="H23:L23" si="9">H215</f>
        <v>287287</v>
      </c>
      <c r="I23" s="70">
        <f t="shared" si="9"/>
        <v>2190894.0699999998</v>
      </c>
      <c r="J23" s="151">
        <f t="shared" si="9"/>
        <v>130457.85999999999</v>
      </c>
      <c r="K23" s="70">
        <f t="shared" si="9"/>
        <v>156829.63</v>
      </c>
      <c r="L23" s="151">
        <f t="shared" si="9"/>
        <v>287287.49</v>
      </c>
      <c r="M23" s="12">
        <f t="shared" si="2"/>
        <v>1.0000017056114616</v>
      </c>
      <c r="N23" s="72">
        <f>N215</f>
        <v>2478181.5600000005</v>
      </c>
    </row>
    <row r="24" spans="1:14">
      <c r="A24" s="171" t="s">
        <v>41</v>
      </c>
      <c r="B24" s="81">
        <f>L23</f>
        <v>287287.49</v>
      </c>
      <c r="H24" s="295"/>
      <c r="M24" s="1"/>
      <c r="N24" s="175"/>
    </row>
    <row r="25" spans="1:14">
      <c r="A25" s="171" t="s">
        <v>42</v>
      </c>
      <c r="B25" s="81">
        <f>B23-B24</f>
        <v>-0.48999999999068677</v>
      </c>
      <c r="H25" s="294"/>
      <c r="J25" s="294"/>
      <c r="M25" s="1"/>
      <c r="N25" s="175"/>
    </row>
    <row r="26" spans="1:14">
      <c r="A26" s="171"/>
      <c r="M26" s="1"/>
      <c r="N26" s="175"/>
    </row>
    <row r="27" spans="1:14" ht="13.5" thickBot="1">
      <c r="A27" s="176"/>
      <c r="B27" s="177"/>
      <c r="C27" s="178"/>
      <c r="D27" s="177"/>
      <c r="E27" s="177"/>
      <c r="F27" s="177"/>
      <c r="G27" s="178"/>
      <c r="H27" s="178"/>
      <c r="I27" s="178"/>
      <c r="J27" s="178"/>
      <c r="K27" s="178"/>
      <c r="L27" s="178"/>
      <c r="M27" s="178"/>
      <c r="N27" s="179"/>
    </row>
    <row r="28" spans="1:14" ht="13.5" thickBot="1">
      <c r="A28" s="157"/>
      <c r="B28" s="157"/>
      <c r="D28" s="157"/>
      <c r="E28" s="157"/>
      <c r="F28" s="157"/>
      <c r="M28" s="1"/>
      <c r="N28" s="1"/>
    </row>
    <row r="29" spans="1:14" ht="15">
      <c r="A29" s="343" t="s">
        <v>43</v>
      </c>
      <c r="B29" s="344"/>
      <c r="C29" s="344"/>
      <c r="D29" s="344"/>
      <c r="E29" s="344"/>
      <c r="F29" s="344"/>
      <c r="G29" s="344"/>
      <c r="H29" s="344"/>
      <c r="I29" s="344"/>
      <c r="J29" s="344"/>
      <c r="K29" s="344"/>
      <c r="L29" s="344"/>
      <c r="M29" s="344"/>
      <c r="N29" s="180"/>
    </row>
    <row r="30" spans="1:14" ht="15">
      <c r="A30" s="345" t="s">
        <v>44</v>
      </c>
      <c r="B30" s="346"/>
      <c r="C30" s="346"/>
      <c r="D30" s="346"/>
      <c r="E30" s="346"/>
      <c r="F30" s="346"/>
      <c r="G30" s="346"/>
      <c r="H30" s="346"/>
      <c r="I30" s="346"/>
      <c r="J30" s="346"/>
      <c r="K30" s="346"/>
      <c r="L30" s="346"/>
      <c r="M30" s="346"/>
      <c r="N30" s="181"/>
    </row>
    <row r="31" spans="1:14" ht="14.25">
      <c r="A31" s="182"/>
      <c r="B31" s="183"/>
      <c r="C31" s="183"/>
      <c r="D31" s="183"/>
      <c r="E31" s="183"/>
      <c r="F31" s="183"/>
      <c r="G31" s="183"/>
      <c r="H31" s="183"/>
      <c r="I31" s="183"/>
      <c r="J31" s="183"/>
      <c r="K31" s="183"/>
      <c r="L31" s="183"/>
      <c r="M31" s="183"/>
      <c r="N31" s="181"/>
    </row>
    <row r="32" spans="1:14">
      <c r="A32" s="184"/>
      <c r="B32" s="185"/>
      <c r="C32" s="185"/>
      <c r="D32" s="185"/>
      <c r="E32" s="185"/>
      <c r="F32" s="185"/>
      <c r="G32" s="185"/>
      <c r="H32" s="185"/>
      <c r="I32" s="185"/>
      <c r="J32" s="185"/>
      <c r="K32" s="185"/>
      <c r="L32" s="185"/>
      <c r="M32" s="186"/>
      <c r="N32" s="187"/>
    </row>
    <row r="33" spans="1:14">
      <c r="A33" s="188" t="s">
        <v>45</v>
      </c>
      <c r="B33" s="185"/>
      <c r="C33" s="185"/>
      <c r="D33" s="157" t="s">
        <v>46</v>
      </c>
      <c r="E33" s="185"/>
      <c r="F33" s="31"/>
      <c r="G33" s="189">
        <v>45687</v>
      </c>
      <c r="H33" s="185"/>
      <c r="I33" s="185"/>
      <c r="J33" s="185"/>
      <c r="K33" s="185"/>
      <c r="L33" s="185"/>
      <c r="M33" s="186"/>
      <c r="N33" s="187"/>
    </row>
    <row r="34" spans="1:14">
      <c r="A34" s="188" t="s">
        <v>47</v>
      </c>
      <c r="B34" s="185"/>
      <c r="C34" s="185"/>
      <c r="D34" s="157" t="s">
        <v>46</v>
      </c>
      <c r="E34" s="185"/>
      <c r="F34" s="31"/>
      <c r="G34" s="189">
        <v>45873</v>
      </c>
      <c r="H34" s="185"/>
      <c r="I34" s="185"/>
      <c r="J34" s="185"/>
      <c r="K34" s="185"/>
      <c r="L34" s="185"/>
      <c r="M34" s="186"/>
      <c r="N34" s="187"/>
    </row>
    <row r="35" spans="1:14" ht="13.5" thickBot="1">
      <c r="A35" s="190"/>
      <c r="B35" s="191"/>
      <c r="C35" s="191"/>
      <c r="D35" s="191"/>
      <c r="E35" s="191"/>
      <c r="F35" s="192"/>
      <c r="G35" s="191"/>
      <c r="H35" s="191"/>
      <c r="I35" s="191"/>
      <c r="J35" s="191"/>
      <c r="K35" s="191"/>
      <c r="L35" s="191"/>
      <c r="M35" s="193"/>
      <c r="N35" s="194"/>
    </row>
    <row r="36" spans="1:14" ht="13.5" thickBot="1">
      <c r="A36" s="157"/>
      <c r="D36" s="157"/>
      <c r="E36" s="157"/>
      <c r="F36" s="157"/>
      <c r="G36" s="30"/>
      <c r="H36" s="30"/>
      <c r="I36" s="30"/>
      <c r="J36" s="30"/>
      <c r="K36" s="30"/>
      <c r="L36" s="30"/>
      <c r="M36" s="26"/>
      <c r="N36" s="30"/>
    </row>
    <row r="37" spans="1:14" ht="13.5" hidden="1" thickBot="1">
      <c r="A37" s="164" t="s">
        <v>48</v>
      </c>
      <c r="B37" s="165"/>
      <c r="C37" s="165" t="s">
        <v>49</v>
      </c>
      <c r="D37" s="195"/>
      <c r="E37" s="195"/>
      <c r="F37" s="165" t="s">
        <v>50</v>
      </c>
      <c r="G37" s="63"/>
      <c r="H37" s="63"/>
      <c r="I37" s="63"/>
      <c r="J37" s="63"/>
      <c r="K37" s="63"/>
      <c r="L37" s="63"/>
      <c r="M37" s="64"/>
      <c r="N37" s="65"/>
    </row>
    <row r="38" spans="1:14" ht="13.5" hidden="1" thickBot="1">
      <c r="A38" s="171" t="s">
        <v>51</v>
      </c>
      <c r="C38" s="1" t="s">
        <v>52</v>
      </c>
      <c r="D38" s="157"/>
      <c r="E38" s="157"/>
      <c r="F38" s="1" t="s">
        <v>53</v>
      </c>
      <c r="G38" s="30"/>
      <c r="H38" s="30"/>
      <c r="I38" s="30"/>
      <c r="J38" s="30"/>
      <c r="K38" s="30"/>
      <c r="L38" s="30"/>
      <c r="M38" s="26"/>
      <c r="N38" s="66"/>
    </row>
    <row r="39" spans="1:14" ht="13.5" hidden="1" thickBot="1">
      <c r="A39" s="196" t="s">
        <v>39</v>
      </c>
      <c r="B39" s="178"/>
      <c r="C39" s="1" t="s">
        <v>54</v>
      </c>
      <c r="D39" s="178"/>
      <c r="E39" s="178"/>
      <c r="F39" s="178" t="s">
        <v>55</v>
      </c>
      <c r="G39" s="178"/>
      <c r="H39" s="178"/>
      <c r="I39" s="178"/>
      <c r="J39" s="178"/>
      <c r="K39" s="178"/>
      <c r="L39" s="178"/>
      <c r="M39" s="9"/>
      <c r="N39" s="67"/>
    </row>
    <row r="40" spans="1:14" ht="13.5" hidden="1" thickBot="1">
      <c r="A40" s="176"/>
      <c r="B40" s="177"/>
      <c r="C40" s="178"/>
      <c r="D40" s="177"/>
      <c r="E40" s="177"/>
      <c r="F40" s="177"/>
      <c r="G40" s="178"/>
      <c r="H40" s="178"/>
      <c r="I40" s="178"/>
      <c r="J40" s="178"/>
      <c r="K40" s="178"/>
      <c r="L40" s="178"/>
      <c r="M40" s="178"/>
      <c r="N40" s="179"/>
    </row>
    <row r="41" spans="1:14" ht="13.5" hidden="1" thickBot="1">
      <c r="A41" s="157"/>
      <c r="D41" s="157"/>
      <c r="E41" s="157"/>
      <c r="F41" s="157"/>
      <c r="G41" s="30"/>
      <c r="H41" s="30"/>
      <c r="I41" s="30"/>
      <c r="J41" s="30"/>
      <c r="K41" s="30"/>
      <c r="L41" s="30"/>
      <c r="M41" s="26"/>
      <c r="N41" s="30"/>
    </row>
    <row r="42" spans="1:14" ht="13.5" hidden="1" thickBot="1">
      <c r="A42" s="164" t="s">
        <v>48</v>
      </c>
      <c r="B42" s="165"/>
      <c r="C42" s="165" t="s">
        <v>49</v>
      </c>
      <c r="D42" s="195"/>
      <c r="E42" s="195"/>
      <c r="F42" s="197"/>
      <c r="G42" s="197"/>
      <c r="H42" s="197"/>
      <c r="I42" s="101"/>
      <c r="J42" s="101"/>
      <c r="K42" s="102"/>
      <c r="L42" s="101"/>
      <c r="M42" s="101"/>
      <c r="N42" s="65"/>
    </row>
    <row r="43" spans="1:14" ht="13.5" hidden="1" thickBot="1">
      <c r="A43" s="171" t="s">
        <v>51</v>
      </c>
      <c r="C43" s="1" t="s">
        <v>52</v>
      </c>
      <c r="D43" s="157"/>
      <c r="E43" s="157"/>
      <c r="H43" s="198"/>
      <c r="J43" s="30"/>
      <c r="K43" s="30"/>
      <c r="L43" s="30"/>
      <c r="M43" s="26"/>
      <c r="N43" s="66"/>
    </row>
    <row r="44" spans="1:14" ht="13.5" hidden="1" thickBot="1">
      <c r="A44" s="196" t="s">
        <v>39</v>
      </c>
      <c r="B44" s="178"/>
      <c r="C44" s="178" t="s">
        <v>54</v>
      </c>
      <c r="D44" s="178"/>
      <c r="E44" s="178"/>
      <c r="F44" s="178"/>
      <c r="G44" s="178"/>
      <c r="H44" s="199"/>
      <c r="I44" s="178"/>
      <c r="J44" s="178"/>
      <c r="K44" s="178"/>
      <c r="L44" s="178"/>
      <c r="M44" s="9"/>
      <c r="N44" s="67"/>
    </row>
    <row r="45" spans="1:14" ht="15.75" thickBot="1">
      <c r="A45" s="200" t="s">
        <v>56</v>
      </c>
      <c r="B45" s="201"/>
      <c r="C45" s="201"/>
      <c r="D45" s="201"/>
      <c r="E45" s="201"/>
      <c r="F45" s="201"/>
      <c r="G45" s="201"/>
      <c r="H45" s="201"/>
      <c r="I45" s="201"/>
      <c r="J45" s="201"/>
      <c r="K45" s="201"/>
      <c r="L45" s="201"/>
      <c r="M45" s="120"/>
      <c r="N45" s="202"/>
    </row>
    <row r="46" spans="1:14" ht="13.5" thickBot="1"/>
    <row r="47" spans="1:14">
      <c r="A47" s="203" t="s">
        <v>57</v>
      </c>
      <c r="B47" s="204"/>
      <c r="C47" s="204"/>
      <c r="D47" s="204"/>
      <c r="E47" s="204"/>
      <c r="F47" s="205"/>
      <c r="G47" s="206"/>
      <c r="H47" s="206"/>
      <c r="I47" s="206"/>
      <c r="J47" s="206"/>
      <c r="K47" s="206"/>
      <c r="L47" s="300"/>
      <c r="M47" s="4"/>
      <c r="N47" s="3"/>
    </row>
    <row r="48" spans="1:14" s="211" customFormat="1" ht="11.25">
      <c r="A48" s="207" t="s">
        <v>58</v>
      </c>
      <c r="B48" s="313"/>
      <c r="C48" s="313"/>
      <c r="D48" s="313"/>
      <c r="E48" s="313"/>
      <c r="F48" s="314"/>
      <c r="G48" s="315"/>
      <c r="H48" s="315"/>
      <c r="I48" s="315"/>
      <c r="J48" s="315"/>
      <c r="K48" s="315"/>
      <c r="L48" s="315"/>
      <c r="M48" s="6"/>
      <c r="N48" s="5"/>
    </row>
    <row r="49" spans="1:14" s="211" customFormat="1" ht="33.75">
      <c r="A49" s="212" t="s">
        <v>59</v>
      </c>
      <c r="B49" s="316" t="s">
        <v>60</v>
      </c>
      <c r="C49" s="317" t="s">
        <v>61</v>
      </c>
      <c r="D49" s="317" t="s">
        <v>62</v>
      </c>
      <c r="E49" s="317" t="s">
        <v>63</v>
      </c>
      <c r="F49" s="318"/>
      <c r="G49" s="317" t="str">
        <f>G$15</f>
        <v>TOTAL
PROGRAM
BUDGET</v>
      </c>
      <c r="H49" s="317" t="str">
        <f t="shared" ref="H49:N49" si="10">H$15</f>
        <v>SM GRANT
BUDGET</v>
      </c>
      <c r="I49" s="317" t="str">
        <f t="shared" si="10"/>
        <v>NON-CITY PROGRAM BUDGET</v>
      </c>
      <c r="J49" s="317" t="str">
        <f t="shared" si="10"/>
        <v>SM 
MID-YEAR EXPEND.</v>
      </c>
      <c r="K49" s="317" t="str">
        <f t="shared" si="10"/>
        <v>SM  
YEAR-END EXPEND.</v>
      </c>
      <c r="L49" s="317" t="str">
        <f t="shared" si="10"/>
        <v>SM TOTAL EXPEND.</v>
      </c>
      <c r="M49" s="17" t="str">
        <f t="shared" si="10"/>
        <v>SM PERCENT EXPENDED</v>
      </c>
      <c r="N49" s="98" t="str">
        <f t="shared" si="10"/>
        <v>YEAR-END
 TOTAL PROGRAM EXPEND.</v>
      </c>
    </row>
    <row r="50" spans="1:14" hidden="1" outlineLevel="1">
      <c r="A50" s="214" t="s">
        <v>64</v>
      </c>
      <c r="B50" s="215" t="s">
        <v>65</v>
      </c>
      <c r="C50" s="216" t="s">
        <v>52</v>
      </c>
      <c r="D50" s="217">
        <v>1</v>
      </c>
      <c r="E50" s="218">
        <v>0.03</v>
      </c>
      <c r="F50" s="319"/>
      <c r="G50" s="107">
        <v>3307.2</v>
      </c>
      <c r="H50" s="107">
        <v>3307.2</v>
      </c>
      <c r="I50" s="69">
        <f>G50-H50</f>
        <v>0</v>
      </c>
      <c r="J50" s="111">
        <v>1653.6</v>
      </c>
      <c r="K50" s="111">
        <v>1653.6</v>
      </c>
      <c r="L50" s="219">
        <f>SUM(J50:K50)</f>
        <v>3307.2</v>
      </c>
      <c r="M50" s="11">
        <f>IFERROR(L50/H50,"N/A")</f>
        <v>1</v>
      </c>
      <c r="N50" s="220">
        <f>SUM(I50:K50)</f>
        <v>3307.2</v>
      </c>
    </row>
    <row r="51" spans="1:14" hidden="1" outlineLevel="1">
      <c r="A51" s="214" t="s">
        <v>66</v>
      </c>
      <c r="B51" s="215" t="s">
        <v>67</v>
      </c>
      <c r="C51" s="216" t="s">
        <v>52</v>
      </c>
      <c r="D51" s="217">
        <v>1</v>
      </c>
      <c r="E51" s="218">
        <v>0.03</v>
      </c>
      <c r="F51" s="319"/>
      <c r="G51" s="107">
        <v>3078.3</v>
      </c>
      <c r="H51" s="107">
        <v>3078.3</v>
      </c>
      <c r="I51" s="69">
        <f>G51-H51</f>
        <v>0</v>
      </c>
      <c r="J51" s="111">
        <v>1206.3</v>
      </c>
      <c r="K51" s="111">
        <v>1872</v>
      </c>
      <c r="L51" s="219">
        <f>SUM(J51:K51)</f>
        <v>3078.3</v>
      </c>
      <c r="M51" s="11">
        <f>IFERROR(L51/H51,"N/A")</f>
        <v>1</v>
      </c>
      <c r="N51" s="220">
        <f>SUM(I51:K51)</f>
        <v>3078.3</v>
      </c>
    </row>
    <row r="52" spans="1:14" hidden="1" outlineLevel="1">
      <c r="A52" s="214" t="s">
        <v>68</v>
      </c>
      <c r="B52" s="215" t="s">
        <v>69</v>
      </c>
      <c r="C52" s="216" t="s">
        <v>52</v>
      </c>
      <c r="D52" s="217">
        <v>1</v>
      </c>
      <c r="E52" s="218">
        <v>0.03</v>
      </c>
      <c r="F52" s="319"/>
      <c r="G52" s="298">
        <v>8056</v>
      </c>
      <c r="H52" s="107">
        <v>2850</v>
      </c>
      <c r="I52" s="69">
        <f>G52-H52</f>
        <v>5206</v>
      </c>
      <c r="J52" s="111">
        <v>1185.1500000000001</v>
      </c>
      <c r="K52" s="111">
        <v>1664.85</v>
      </c>
      <c r="L52" s="219">
        <f>SUM(J52:K52)</f>
        <v>2850</v>
      </c>
      <c r="M52" s="11">
        <f>IFERROR(L52/H52,"N/A")</f>
        <v>1</v>
      </c>
      <c r="N52" s="220">
        <f>SUM(I52:K52)</f>
        <v>8056</v>
      </c>
    </row>
    <row r="53" spans="1:14" hidden="1" outlineLevel="1">
      <c r="A53" s="214" t="s">
        <v>70</v>
      </c>
      <c r="B53" s="215" t="s">
        <v>71</v>
      </c>
      <c r="C53" s="216" t="s">
        <v>52</v>
      </c>
      <c r="D53" s="217">
        <v>1</v>
      </c>
      <c r="E53" s="218">
        <v>0.2</v>
      </c>
      <c r="F53" s="319"/>
      <c r="G53" s="107">
        <v>19000.009999999998</v>
      </c>
      <c r="H53" s="107">
        <v>0</v>
      </c>
      <c r="I53" s="69">
        <f>G53-H53</f>
        <v>19000.009999999998</v>
      </c>
      <c r="J53" s="111">
        <v>0</v>
      </c>
      <c r="K53" s="111">
        <v>0</v>
      </c>
      <c r="L53" s="219">
        <f>SUM(J53:K53)</f>
        <v>0</v>
      </c>
      <c r="M53" s="11" t="str">
        <f>IFERROR(L53/H53,"N/A")</f>
        <v>N/A</v>
      </c>
      <c r="N53" s="220">
        <f>SUM(I53:K53)</f>
        <v>19000.009999999998</v>
      </c>
    </row>
    <row r="54" spans="1:14" hidden="1" outlineLevel="1">
      <c r="A54" s="214" t="s">
        <v>72</v>
      </c>
      <c r="B54" s="215" t="s">
        <v>73</v>
      </c>
      <c r="C54" s="216" t="s">
        <v>52</v>
      </c>
      <c r="D54" s="217">
        <v>1</v>
      </c>
      <c r="E54" s="218">
        <v>0.2</v>
      </c>
      <c r="F54" s="319"/>
      <c r="G54" s="107">
        <v>19610.04</v>
      </c>
      <c r="H54" s="107">
        <v>0</v>
      </c>
      <c r="I54" s="69">
        <f>G54-H54</f>
        <v>19610.04</v>
      </c>
      <c r="J54" s="111">
        <v>0</v>
      </c>
      <c r="K54" s="111">
        <v>0</v>
      </c>
      <c r="L54" s="219">
        <f>SUM(J54:K54)</f>
        <v>0</v>
      </c>
      <c r="M54" s="11" t="str">
        <f>IFERROR(L54/H54,"N/A")</f>
        <v>N/A</v>
      </c>
      <c r="N54" s="220">
        <f>SUM(I54:K54)</f>
        <v>19610.04</v>
      </c>
    </row>
    <row r="55" spans="1:14" hidden="1" outlineLevel="1">
      <c r="A55" s="214" t="s">
        <v>74</v>
      </c>
      <c r="B55" s="215" t="s">
        <v>75</v>
      </c>
      <c r="C55" s="216" t="s">
        <v>52</v>
      </c>
      <c r="D55" s="217">
        <v>1</v>
      </c>
      <c r="E55" s="218">
        <v>0.2</v>
      </c>
      <c r="F55" s="319"/>
      <c r="G55" s="107">
        <v>21730.01</v>
      </c>
      <c r="H55" s="107">
        <v>0</v>
      </c>
      <c r="I55" s="69">
        <f>G55-H55</f>
        <v>21730.01</v>
      </c>
      <c r="J55" s="111">
        <v>0</v>
      </c>
      <c r="K55" s="111">
        <v>0</v>
      </c>
      <c r="L55" s="219">
        <f>SUM(J55:K55)</f>
        <v>0</v>
      </c>
      <c r="M55" s="11" t="str">
        <f>IFERROR(L55/H55,"N/A")</f>
        <v>N/A</v>
      </c>
      <c r="N55" s="220">
        <f>SUM(I55:K55)</f>
        <v>21730.01</v>
      </c>
    </row>
    <row r="56" spans="1:14" hidden="1" outlineLevel="1">
      <c r="A56" s="214" t="s">
        <v>76</v>
      </c>
      <c r="B56" s="215" t="s">
        <v>77</v>
      </c>
      <c r="C56" s="216" t="s">
        <v>52</v>
      </c>
      <c r="D56" s="217">
        <v>1</v>
      </c>
      <c r="E56" s="218">
        <v>0.2</v>
      </c>
      <c r="F56" s="319"/>
      <c r="G56" s="107">
        <v>10600.68</v>
      </c>
      <c r="H56" s="107">
        <v>0</v>
      </c>
      <c r="I56" s="69">
        <f>G56-H56</f>
        <v>10600.68</v>
      </c>
      <c r="J56" s="111">
        <v>0</v>
      </c>
      <c r="K56" s="111">
        <v>0</v>
      </c>
      <c r="L56" s="219">
        <f>SUM(J56:K56)</f>
        <v>0</v>
      </c>
      <c r="M56" s="11" t="str">
        <f>IFERROR(L56/H56,"N/A")</f>
        <v>N/A</v>
      </c>
      <c r="N56" s="220">
        <f>SUM(I56:K56)</f>
        <v>10600.68</v>
      </c>
    </row>
    <row r="57" spans="1:14" hidden="1" outlineLevel="1">
      <c r="A57" s="214" t="s">
        <v>78</v>
      </c>
      <c r="B57" s="215" t="s">
        <v>79</v>
      </c>
      <c r="C57" s="216" t="s">
        <v>52</v>
      </c>
      <c r="D57" s="217">
        <v>1</v>
      </c>
      <c r="E57" s="218">
        <v>0.2</v>
      </c>
      <c r="F57" s="319"/>
      <c r="G57" s="107">
        <v>15142.39</v>
      </c>
      <c r="H57" s="107">
        <v>0</v>
      </c>
      <c r="I57" s="69">
        <f>G57-H57</f>
        <v>15142.39</v>
      </c>
      <c r="J57" s="111">
        <v>0</v>
      </c>
      <c r="K57" s="111">
        <v>0</v>
      </c>
      <c r="L57" s="219">
        <f>SUM(J57:K57)</f>
        <v>0</v>
      </c>
      <c r="M57" s="11" t="str">
        <f>IFERROR(L57/H57,"N/A")</f>
        <v>N/A</v>
      </c>
      <c r="N57" s="220">
        <f>SUM(I57:K57)</f>
        <v>15142.39</v>
      </c>
    </row>
    <row r="58" spans="1:14" hidden="1" outlineLevel="1">
      <c r="A58" s="214" t="s">
        <v>80</v>
      </c>
      <c r="B58" s="215" t="s">
        <v>81</v>
      </c>
      <c r="C58" s="216" t="s">
        <v>52</v>
      </c>
      <c r="D58" s="217">
        <v>1</v>
      </c>
      <c r="E58" s="218">
        <v>0.2</v>
      </c>
      <c r="F58" s="319"/>
      <c r="G58" s="107">
        <v>10980.52</v>
      </c>
      <c r="H58" s="107">
        <v>0</v>
      </c>
      <c r="I58" s="69">
        <f>G58-H58</f>
        <v>10980.52</v>
      </c>
      <c r="J58" s="111">
        <v>0</v>
      </c>
      <c r="K58" s="111">
        <v>0</v>
      </c>
      <c r="L58" s="219">
        <f>SUM(J58:K58)</f>
        <v>0</v>
      </c>
      <c r="M58" s="11" t="str">
        <f>IFERROR(L58/H58,"N/A")</f>
        <v>N/A</v>
      </c>
      <c r="N58" s="220">
        <f>SUM(I58:K58)</f>
        <v>10980.52</v>
      </c>
    </row>
    <row r="59" spans="1:14" hidden="1" outlineLevel="1">
      <c r="A59" s="214" t="s">
        <v>82</v>
      </c>
      <c r="B59" s="215" t="s">
        <v>83</v>
      </c>
      <c r="C59" s="216" t="s">
        <v>52</v>
      </c>
      <c r="D59" s="217">
        <v>1</v>
      </c>
      <c r="E59" s="218">
        <v>0.2</v>
      </c>
      <c r="F59" s="319"/>
      <c r="G59" s="107">
        <v>14640.7</v>
      </c>
      <c r="H59" s="107">
        <v>0</v>
      </c>
      <c r="I59" s="69">
        <f>G59-H59</f>
        <v>14640.7</v>
      </c>
      <c r="J59" s="111">
        <v>0</v>
      </c>
      <c r="K59" s="111">
        <v>0</v>
      </c>
      <c r="L59" s="219">
        <f>SUM(J59:K59)</f>
        <v>0</v>
      </c>
      <c r="M59" s="11" t="str">
        <f>IFERROR(L59/H59,"N/A")</f>
        <v>N/A</v>
      </c>
      <c r="N59" s="220">
        <f>SUM(I59:K59)</f>
        <v>14640.7</v>
      </c>
    </row>
    <row r="60" spans="1:14" hidden="1" outlineLevel="1">
      <c r="A60" s="214" t="s">
        <v>84</v>
      </c>
      <c r="B60" s="215" t="s">
        <v>85</v>
      </c>
      <c r="C60" s="216" t="s">
        <v>52</v>
      </c>
      <c r="D60" s="217">
        <v>1</v>
      </c>
      <c r="E60" s="218">
        <v>0.2</v>
      </c>
      <c r="F60" s="319"/>
      <c r="G60" s="107">
        <v>16639.990000000002</v>
      </c>
      <c r="H60" s="107">
        <v>0</v>
      </c>
      <c r="I60" s="69">
        <f>G60-H60</f>
        <v>16639.990000000002</v>
      </c>
      <c r="J60" s="111">
        <v>0</v>
      </c>
      <c r="K60" s="111">
        <v>0</v>
      </c>
      <c r="L60" s="219">
        <f>SUM(J60:K60)</f>
        <v>0</v>
      </c>
      <c r="M60" s="11" t="str">
        <f>IFERROR(L60/H60,"N/A")</f>
        <v>N/A</v>
      </c>
      <c r="N60" s="220">
        <f>SUM(I60:K60)</f>
        <v>16639.990000000002</v>
      </c>
    </row>
    <row r="61" spans="1:14" hidden="1" outlineLevel="1">
      <c r="A61" s="214" t="s">
        <v>86</v>
      </c>
      <c r="B61" s="215" t="s">
        <v>87</v>
      </c>
      <c r="C61" s="216" t="s">
        <v>52</v>
      </c>
      <c r="D61" s="217">
        <v>1</v>
      </c>
      <c r="E61" s="218">
        <v>0.2</v>
      </c>
      <c r="F61" s="319"/>
      <c r="G61" s="107">
        <v>20159.98</v>
      </c>
      <c r="H61" s="107">
        <v>0</v>
      </c>
      <c r="I61" s="69">
        <f>G61-H61</f>
        <v>20159.98</v>
      </c>
      <c r="J61" s="111">
        <v>0</v>
      </c>
      <c r="K61" s="111">
        <v>0</v>
      </c>
      <c r="L61" s="219">
        <f>SUM(J61:K61)</f>
        <v>0</v>
      </c>
      <c r="M61" s="11" t="str">
        <f>IFERROR(L61/H61,"N/A")</f>
        <v>N/A</v>
      </c>
      <c r="N61" s="220">
        <f>SUM(I61:K61)</f>
        <v>20159.98</v>
      </c>
    </row>
    <row r="62" spans="1:14" hidden="1" outlineLevel="1">
      <c r="A62" s="214" t="s">
        <v>88</v>
      </c>
      <c r="B62" s="215" t="s">
        <v>89</v>
      </c>
      <c r="C62" s="216" t="s">
        <v>52</v>
      </c>
      <c r="D62" s="217">
        <v>1</v>
      </c>
      <c r="E62" s="218">
        <v>0.2</v>
      </c>
      <c r="F62" s="319"/>
      <c r="G62" s="107">
        <v>10399.99</v>
      </c>
      <c r="H62" s="107">
        <v>0</v>
      </c>
      <c r="I62" s="69">
        <f>G62-H62</f>
        <v>10399.99</v>
      </c>
      <c r="J62" s="297">
        <v>0</v>
      </c>
      <c r="K62" s="111">
        <v>0</v>
      </c>
      <c r="L62" s="219">
        <f>SUM(J62:K62)</f>
        <v>0</v>
      </c>
      <c r="M62" s="11" t="str">
        <f>IFERROR(L62/H62,"N/A")</f>
        <v>N/A</v>
      </c>
      <c r="N62" s="220">
        <f>SUM(I62:K62)</f>
        <v>10399.99</v>
      </c>
    </row>
    <row r="63" spans="1:14" hidden="1" outlineLevel="1">
      <c r="A63" s="214" t="s">
        <v>90</v>
      </c>
      <c r="B63" s="215" t="s">
        <v>91</v>
      </c>
      <c r="C63" s="216" t="s">
        <v>52</v>
      </c>
      <c r="D63" s="217">
        <v>1</v>
      </c>
      <c r="E63" s="218">
        <v>0.2</v>
      </c>
      <c r="F63" s="319"/>
      <c r="G63" s="107">
        <v>14331.19</v>
      </c>
      <c r="H63" s="107">
        <v>0</v>
      </c>
      <c r="I63" s="69">
        <f>G63-H63</f>
        <v>14331.19</v>
      </c>
      <c r="J63" s="111">
        <v>0</v>
      </c>
      <c r="K63" s="111">
        <v>0</v>
      </c>
      <c r="L63" s="219">
        <f>SUM(J63:K63)</f>
        <v>0</v>
      </c>
      <c r="M63" s="11" t="str">
        <f>IFERROR(L63/H63,"N/A")</f>
        <v>N/A</v>
      </c>
      <c r="N63" s="220">
        <f>SUM(I63:K63)</f>
        <v>14331.19</v>
      </c>
    </row>
    <row r="64" spans="1:14" hidden="1" outlineLevel="1">
      <c r="A64" s="214" t="s">
        <v>92</v>
      </c>
      <c r="B64" s="215" t="s">
        <v>77</v>
      </c>
      <c r="C64" s="216" t="s">
        <v>52</v>
      </c>
      <c r="D64" s="217">
        <v>1</v>
      </c>
      <c r="E64" s="218">
        <v>0.2</v>
      </c>
      <c r="F64" s="319"/>
      <c r="G64" s="107">
        <v>10600.68</v>
      </c>
      <c r="H64" s="107">
        <v>0</v>
      </c>
      <c r="I64" s="69">
        <f>G64-H64</f>
        <v>10600.68</v>
      </c>
      <c r="J64" s="111">
        <v>0</v>
      </c>
      <c r="K64" s="111">
        <v>0</v>
      </c>
      <c r="L64" s="219">
        <f>SUM(J64:K64)</f>
        <v>0</v>
      </c>
      <c r="M64" s="11" t="str">
        <f>IFERROR(L64/H64,"N/A")</f>
        <v>N/A</v>
      </c>
      <c r="N64" s="220">
        <f>SUM(I64:K64)</f>
        <v>10600.68</v>
      </c>
    </row>
    <row r="65" spans="1:14" hidden="1" outlineLevel="1">
      <c r="A65" s="214" t="s">
        <v>93</v>
      </c>
      <c r="B65" s="215" t="s">
        <v>94</v>
      </c>
      <c r="C65" s="216" t="s">
        <v>52</v>
      </c>
      <c r="D65" s="217">
        <v>1</v>
      </c>
      <c r="E65" s="218">
        <v>0.2</v>
      </c>
      <c r="F65" s="319"/>
      <c r="G65" s="107">
        <v>14560.01</v>
      </c>
      <c r="H65" s="107">
        <v>0</v>
      </c>
      <c r="I65" s="69">
        <f>G65-H65</f>
        <v>14560.01</v>
      </c>
      <c r="J65" s="111">
        <v>0</v>
      </c>
      <c r="K65" s="111">
        <v>0</v>
      </c>
      <c r="L65" s="219">
        <f>SUM(J65:K65)</f>
        <v>0</v>
      </c>
      <c r="M65" s="11" t="str">
        <f>IFERROR(L65/H65,"N/A")</f>
        <v>N/A</v>
      </c>
      <c r="N65" s="220">
        <f>SUM(I65:K65)</f>
        <v>14560.01</v>
      </c>
    </row>
    <row r="66" spans="1:14" hidden="1" outlineLevel="1">
      <c r="A66" s="214" t="s">
        <v>95</v>
      </c>
      <c r="B66" s="215" t="s">
        <v>96</v>
      </c>
      <c r="C66" s="216" t="s">
        <v>52</v>
      </c>
      <c r="D66" s="217">
        <v>1</v>
      </c>
      <c r="E66" s="218">
        <v>0.2</v>
      </c>
      <c r="F66" s="319"/>
      <c r="G66" s="107">
        <v>9085.44</v>
      </c>
      <c r="H66" s="107">
        <v>0</v>
      </c>
      <c r="I66" s="69">
        <f>G66-H66</f>
        <v>9085.44</v>
      </c>
      <c r="J66" s="111">
        <v>0</v>
      </c>
      <c r="K66" s="111">
        <v>0</v>
      </c>
      <c r="L66" s="219">
        <f>SUM(J66:K66)</f>
        <v>0</v>
      </c>
      <c r="M66" s="11" t="str">
        <f>IFERROR(L66/H66,"N/A")</f>
        <v>N/A</v>
      </c>
      <c r="N66" s="220">
        <f>SUM(I66:K66)</f>
        <v>9085.44</v>
      </c>
    </row>
    <row r="67" spans="1:14" hidden="1" outlineLevel="1">
      <c r="A67" s="214" t="s">
        <v>97</v>
      </c>
      <c r="B67" s="215" t="s">
        <v>98</v>
      </c>
      <c r="C67" s="216" t="s">
        <v>52</v>
      </c>
      <c r="D67" s="217">
        <v>1</v>
      </c>
      <c r="E67" s="218">
        <v>0.2</v>
      </c>
      <c r="F67" s="319"/>
      <c r="G67" s="107">
        <v>16853.98</v>
      </c>
      <c r="H67" s="107">
        <v>0</v>
      </c>
      <c r="I67" s="69">
        <f>G67-H67</f>
        <v>16853.98</v>
      </c>
      <c r="J67" s="111">
        <v>0</v>
      </c>
      <c r="K67" s="111">
        <v>0</v>
      </c>
      <c r="L67" s="219">
        <f>SUM(J67:K67)</f>
        <v>0</v>
      </c>
      <c r="M67" s="11" t="str">
        <f>IFERROR(L67/H67,"N/A")</f>
        <v>N/A</v>
      </c>
      <c r="N67" s="220">
        <f>SUM(I67:K67)</f>
        <v>16853.98</v>
      </c>
    </row>
    <row r="68" spans="1:14" hidden="1" outlineLevel="1">
      <c r="A68" s="214" t="s">
        <v>99</v>
      </c>
      <c r="B68" s="215" t="s">
        <v>100</v>
      </c>
      <c r="C68" s="216" t="s">
        <v>52</v>
      </c>
      <c r="D68" s="217">
        <v>1</v>
      </c>
      <c r="E68" s="218">
        <v>1</v>
      </c>
      <c r="F68" s="319"/>
      <c r="G68" s="107">
        <v>48672</v>
      </c>
      <c r="H68" s="107">
        <v>0</v>
      </c>
      <c r="I68" s="69">
        <f>G68-H68</f>
        <v>48672</v>
      </c>
      <c r="J68" s="111">
        <v>0</v>
      </c>
      <c r="K68" s="111">
        <v>0</v>
      </c>
      <c r="L68" s="219">
        <f>SUM(J68:K68)</f>
        <v>0</v>
      </c>
      <c r="M68" s="11" t="str">
        <f>IFERROR(L68/H68,"N/A")</f>
        <v>N/A</v>
      </c>
      <c r="N68" s="220">
        <f>SUM(I68:K68)</f>
        <v>48672</v>
      </c>
    </row>
    <row r="69" spans="1:14" hidden="1" outlineLevel="1">
      <c r="A69" s="214" t="s">
        <v>101</v>
      </c>
      <c r="B69" s="215" t="s">
        <v>102</v>
      </c>
      <c r="C69" s="216" t="s">
        <v>52</v>
      </c>
      <c r="D69" s="217">
        <v>1</v>
      </c>
      <c r="E69" s="218">
        <v>0.2</v>
      </c>
      <c r="F69" s="319"/>
      <c r="G69" s="107">
        <v>19611.7</v>
      </c>
      <c r="H69" s="107">
        <v>0</v>
      </c>
      <c r="I69" s="69">
        <f>G69-H69</f>
        <v>19611.7</v>
      </c>
      <c r="J69" s="111">
        <v>0</v>
      </c>
      <c r="K69" s="111">
        <v>0</v>
      </c>
      <c r="L69" s="219">
        <f>SUM(J69:K69)</f>
        <v>0</v>
      </c>
      <c r="M69" s="11" t="str">
        <f>IFERROR(L69/H69,"N/A")</f>
        <v>N/A</v>
      </c>
      <c r="N69" s="220">
        <f>SUM(I69:K69)</f>
        <v>19611.7</v>
      </c>
    </row>
    <row r="70" spans="1:14" hidden="1" outlineLevel="1">
      <c r="A70" s="214" t="s">
        <v>103</v>
      </c>
      <c r="B70" s="215" t="s">
        <v>104</v>
      </c>
      <c r="C70" s="216" t="s">
        <v>52</v>
      </c>
      <c r="D70" s="217">
        <v>1</v>
      </c>
      <c r="E70" s="218">
        <v>0.2</v>
      </c>
      <c r="F70" s="319"/>
      <c r="G70" s="107">
        <v>14331.19</v>
      </c>
      <c r="H70" s="107">
        <v>0</v>
      </c>
      <c r="I70" s="69">
        <f>G70-H70</f>
        <v>14331.19</v>
      </c>
      <c r="J70" s="111">
        <v>0</v>
      </c>
      <c r="K70" s="111">
        <v>0</v>
      </c>
      <c r="L70" s="219">
        <f>SUM(J70:K70)</f>
        <v>0</v>
      </c>
      <c r="M70" s="11" t="str">
        <f>IFERROR(L70/H70,"N/A")</f>
        <v>N/A</v>
      </c>
      <c r="N70" s="220">
        <f>SUM(I70:K70)</f>
        <v>14331.19</v>
      </c>
    </row>
    <row r="71" spans="1:14" ht="13.5" hidden="1" customHeight="1" outlineLevel="1">
      <c r="A71" s="214" t="s">
        <v>99</v>
      </c>
      <c r="B71" s="215" t="s">
        <v>105</v>
      </c>
      <c r="C71" s="216" t="s">
        <v>52</v>
      </c>
      <c r="D71" s="217">
        <v>1</v>
      </c>
      <c r="E71" s="218">
        <v>0.2</v>
      </c>
      <c r="F71" s="319"/>
      <c r="G71" s="107">
        <v>14560</v>
      </c>
      <c r="H71" s="107">
        <v>0</v>
      </c>
      <c r="I71" s="69">
        <f>G71-H71</f>
        <v>14560</v>
      </c>
      <c r="J71" s="111">
        <v>0</v>
      </c>
      <c r="K71" s="111">
        <v>0</v>
      </c>
      <c r="L71" s="219">
        <f>SUM(J71:K71)</f>
        <v>0</v>
      </c>
      <c r="M71" s="11" t="str">
        <f>IFERROR(L71/H71,"N/A")</f>
        <v>N/A</v>
      </c>
      <c r="N71" s="220">
        <f>SUM(I71:K71)</f>
        <v>14560</v>
      </c>
    </row>
    <row r="72" spans="1:14" hidden="1" outlineLevel="1">
      <c r="A72" s="214" t="s">
        <v>106</v>
      </c>
      <c r="B72" s="215" t="s">
        <v>107</v>
      </c>
      <c r="C72" s="216" t="s">
        <v>52</v>
      </c>
      <c r="D72" s="217">
        <v>1</v>
      </c>
      <c r="E72" s="218">
        <v>0.2</v>
      </c>
      <c r="F72" s="319"/>
      <c r="G72" s="107">
        <v>14200.01</v>
      </c>
      <c r="H72" s="107">
        <v>0</v>
      </c>
      <c r="I72" s="69">
        <f>G72-H72</f>
        <v>14200.01</v>
      </c>
      <c r="J72" s="111">
        <v>0</v>
      </c>
      <c r="K72" s="111">
        <v>0</v>
      </c>
      <c r="L72" s="219">
        <v>0</v>
      </c>
      <c r="M72" s="11" t="str">
        <f>IFERROR(L72/H72,"N/A")</f>
        <v>N/A</v>
      </c>
      <c r="N72" s="220">
        <f>SUM(I72:K72)</f>
        <v>14200.01</v>
      </c>
    </row>
    <row r="73" spans="1:14" hidden="1" outlineLevel="1">
      <c r="A73" s="214" t="s">
        <v>108</v>
      </c>
      <c r="B73" s="215" t="s">
        <v>109</v>
      </c>
      <c r="C73" s="216" t="s">
        <v>52</v>
      </c>
      <c r="D73" s="217">
        <v>1</v>
      </c>
      <c r="E73" s="218">
        <v>0.2</v>
      </c>
      <c r="F73" s="319"/>
      <c r="G73" s="107">
        <v>9734.4</v>
      </c>
      <c r="H73" s="107">
        <v>0</v>
      </c>
      <c r="I73" s="69">
        <f>G73-H73</f>
        <v>9734.4</v>
      </c>
      <c r="J73" s="111">
        <v>0</v>
      </c>
      <c r="K73" s="111">
        <v>0</v>
      </c>
      <c r="L73" s="219">
        <f>SUM(J73:K73)</f>
        <v>0</v>
      </c>
      <c r="M73" s="11" t="str">
        <f>IFERROR(L73/H73,"N/A")</f>
        <v>N/A</v>
      </c>
      <c r="N73" s="220">
        <f>SUM(I73:K73)</f>
        <v>9734.4</v>
      </c>
    </row>
    <row r="74" spans="1:14" hidden="1" outlineLevel="1">
      <c r="A74" s="214" t="s">
        <v>99</v>
      </c>
      <c r="B74" s="215" t="s">
        <v>110</v>
      </c>
      <c r="C74" s="216" t="s">
        <v>52</v>
      </c>
      <c r="D74" s="217">
        <v>1</v>
      </c>
      <c r="E74" s="218">
        <v>1</v>
      </c>
      <c r="F74" s="319"/>
      <c r="G74" s="107">
        <v>48672</v>
      </c>
      <c r="H74" s="107">
        <v>0</v>
      </c>
      <c r="I74" s="69">
        <f>G74-H74</f>
        <v>48672</v>
      </c>
      <c r="J74" s="111">
        <v>0</v>
      </c>
      <c r="K74" s="111">
        <v>0</v>
      </c>
      <c r="L74" s="219">
        <f>SUM(J74:K74)</f>
        <v>0</v>
      </c>
      <c r="M74" s="11" t="str">
        <f>IFERROR(L74/H74,"N/A")</f>
        <v>N/A</v>
      </c>
      <c r="N74" s="220">
        <f>SUM(I74:K74)</f>
        <v>48672</v>
      </c>
    </row>
    <row r="75" spans="1:14" hidden="1" outlineLevel="1">
      <c r="A75" s="214" t="s">
        <v>111</v>
      </c>
      <c r="B75" s="215" t="s">
        <v>112</v>
      </c>
      <c r="C75" s="216" t="s">
        <v>52</v>
      </c>
      <c r="D75" s="217">
        <v>1</v>
      </c>
      <c r="E75" s="218">
        <v>0.2</v>
      </c>
      <c r="F75" s="319"/>
      <c r="G75" s="107">
        <v>14840.02</v>
      </c>
      <c r="H75" s="107">
        <v>0</v>
      </c>
      <c r="I75" s="69">
        <f>G75-H75</f>
        <v>14840.02</v>
      </c>
      <c r="J75" s="111">
        <v>0</v>
      </c>
      <c r="K75" s="111">
        <v>0</v>
      </c>
      <c r="L75" s="219">
        <f>SUM(J75:K75)</f>
        <v>0</v>
      </c>
      <c r="M75" s="11" t="str">
        <f>IFERROR(L75/H75,"N/A")</f>
        <v>N/A</v>
      </c>
      <c r="N75" s="220">
        <f>SUM(I75:K75)</f>
        <v>14840.02</v>
      </c>
    </row>
    <row r="76" spans="1:14" hidden="1" outlineLevel="1">
      <c r="A76" s="214" t="s">
        <v>113</v>
      </c>
      <c r="B76" s="215" t="s">
        <v>114</v>
      </c>
      <c r="C76" s="216" t="s">
        <v>52</v>
      </c>
      <c r="D76" s="217">
        <v>1</v>
      </c>
      <c r="E76" s="218">
        <v>0.2</v>
      </c>
      <c r="F76" s="319"/>
      <c r="G76" s="107">
        <v>19080</v>
      </c>
      <c r="H76" s="107">
        <v>0</v>
      </c>
      <c r="I76" s="69">
        <f>G76-H76</f>
        <v>19080</v>
      </c>
      <c r="J76" s="111">
        <v>0</v>
      </c>
      <c r="K76" s="111">
        <v>0</v>
      </c>
      <c r="L76" s="219">
        <f>SUM(J76:K76)</f>
        <v>0</v>
      </c>
      <c r="M76" s="11" t="str">
        <f>IFERROR(L76/H76,"N/A")</f>
        <v>N/A</v>
      </c>
      <c r="N76" s="220">
        <f>SUM(I76:K76)</f>
        <v>19080</v>
      </c>
    </row>
    <row r="77" spans="1:14" hidden="1" outlineLevel="1">
      <c r="A77" s="214" t="s">
        <v>115</v>
      </c>
      <c r="B77" s="215" t="s">
        <v>100</v>
      </c>
      <c r="C77" s="216" t="s">
        <v>52</v>
      </c>
      <c r="D77" s="217">
        <v>1</v>
      </c>
      <c r="E77" s="218">
        <v>0.2</v>
      </c>
      <c r="F77" s="319"/>
      <c r="G77" s="107">
        <v>9921.6</v>
      </c>
      <c r="H77" s="107">
        <v>0</v>
      </c>
      <c r="I77" s="69">
        <f>G77-H77</f>
        <v>9921.6</v>
      </c>
      <c r="J77" s="111">
        <v>0</v>
      </c>
      <c r="K77" s="111">
        <v>0</v>
      </c>
      <c r="L77" s="219">
        <f>SUM(J77:K77)</f>
        <v>0</v>
      </c>
      <c r="M77" s="11" t="str">
        <f>IFERROR(L77/H77,"N/A")</f>
        <v>N/A</v>
      </c>
      <c r="N77" s="220">
        <f>SUM(I77:K77)</f>
        <v>9921.6</v>
      </c>
    </row>
    <row r="78" spans="1:14" hidden="1" outlineLevel="1">
      <c r="A78" s="214" t="s">
        <v>116</v>
      </c>
      <c r="B78" s="215" t="s">
        <v>104</v>
      </c>
      <c r="C78" s="216" t="s">
        <v>52</v>
      </c>
      <c r="D78" s="217">
        <v>1</v>
      </c>
      <c r="E78" s="218">
        <v>0.2</v>
      </c>
      <c r="F78" s="319"/>
      <c r="G78" s="107">
        <v>13780.01</v>
      </c>
      <c r="H78" s="107">
        <v>0</v>
      </c>
      <c r="I78" s="69">
        <f>G78-H78</f>
        <v>13780.01</v>
      </c>
      <c r="J78" s="111">
        <v>0</v>
      </c>
      <c r="K78" s="111">
        <v>0</v>
      </c>
      <c r="L78" s="219">
        <f>SUM(J78:K78)</f>
        <v>0</v>
      </c>
      <c r="M78" s="11" t="str">
        <f>IFERROR(L78/H78,"N/A")</f>
        <v>N/A</v>
      </c>
      <c r="N78" s="220">
        <f>SUM(I78:K78)</f>
        <v>13780.01</v>
      </c>
    </row>
    <row r="79" spans="1:14" hidden="1" outlineLevel="1">
      <c r="A79" s="214" t="s">
        <v>117</v>
      </c>
      <c r="B79" s="215" t="s">
        <v>100</v>
      </c>
      <c r="C79" s="216" t="s">
        <v>52</v>
      </c>
      <c r="D79" s="217">
        <v>1</v>
      </c>
      <c r="E79" s="218">
        <v>0.2</v>
      </c>
      <c r="F79" s="319"/>
      <c r="G79" s="107">
        <v>9734.4</v>
      </c>
      <c r="H79" s="107">
        <v>0</v>
      </c>
      <c r="I79" s="69">
        <f>G79-H79</f>
        <v>9734.4</v>
      </c>
      <c r="J79" s="111">
        <v>0</v>
      </c>
      <c r="K79" s="111">
        <v>0</v>
      </c>
      <c r="L79" s="219">
        <f>SUM(J79:K79)</f>
        <v>0</v>
      </c>
      <c r="M79" s="11" t="str">
        <f>IFERROR(L79/H79,"N/A")</f>
        <v>N/A</v>
      </c>
      <c r="N79" s="220">
        <f>SUM(I79:K79)</f>
        <v>9734.4</v>
      </c>
    </row>
    <row r="80" spans="1:14" hidden="1" outlineLevel="1">
      <c r="A80" s="214" t="s">
        <v>118</v>
      </c>
      <c r="B80" s="215" t="s">
        <v>67</v>
      </c>
      <c r="C80" s="216" t="s">
        <v>52</v>
      </c>
      <c r="D80" s="217">
        <v>1</v>
      </c>
      <c r="E80" s="218">
        <v>0.2</v>
      </c>
      <c r="F80" s="319"/>
      <c r="G80" s="107">
        <v>16991.830000000002</v>
      </c>
      <c r="H80" s="107">
        <v>0</v>
      </c>
      <c r="I80" s="69">
        <f>G80-H80</f>
        <v>16991.830000000002</v>
      </c>
      <c r="J80" s="111">
        <v>0</v>
      </c>
      <c r="K80" s="111">
        <v>0</v>
      </c>
      <c r="L80" s="219">
        <f>SUM(J80:K80)</f>
        <v>0</v>
      </c>
      <c r="M80" s="11" t="str">
        <f>IFERROR(L80/H80,"N/A")</f>
        <v>N/A</v>
      </c>
      <c r="N80" s="220">
        <f>SUM(I80:K80)</f>
        <v>16991.830000000002</v>
      </c>
    </row>
    <row r="81" spans="1:14" hidden="1" outlineLevel="1">
      <c r="A81" s="214" t="s">
        <v>119</v>
      </c>
      <c r="B81" s="215" t="s">
        <v>120</v>
      </c>
      <c r="C81" s="216" t="s">
        <v>52</v>
      </c>
      <c r="D81" s="217">
        <v>1</v>
      </c>
      <c r="E81" s="218">
        <v>0.2</v>
      </c>
      <c r="F81" s="319"/>
      <c r="G81" s="107">
        <v>13499.98</v>
      </c>
      <c r="H81" s="107">
        <v>0</v>
      </c>
      <c r="I81" s="69">
        <f>G81-H81</f>
        <v>13499.98</v>
      </c>
      <c r="J81" s="111">
        <v>0</v>
      </c>
      <c r="K81" s="111">
        <v>0</v>
      </c>
      <c r="L81" s="219">
        <f>SUM(J81:K81)</f>
        <v>0</v>
      </c>
      <c r="M81" s="11" t="str">
        <f>IFERROR(L81/H81,"N/A")</f>
        <v>N/A</v>
      </c>
      <c r="N81" s="220">
        <f>SUM(I81:K81)</f>
        <v>13499.98</v>
      </c>
    </row>
    <row r="82" spans="1:14" hidden="1" outlineLevel="1">
      <c r="A82" s="214" t="s">
        <v>121</v>
      </c>
      <c r="B82" s="215" t="s">
        <v>122</v>
      </c>
      <c r="C82" s="216" t="s">
        <v>52</v>
      </c>
      <c r="D82" s="217">
        <v>1</v>
      </c>
      <c r="E82" s="218">
        <v>0.2</v>
      </c>
      <c r="F82" s="319"/>
      <c r="G82" s="107">
        <v>21454.42</v>
      </c>
      <c r="H82" s="107">
        <v>0</v>
      </c>
      <c r="I82" s="69">
        <f>G82-H82</f>
        <v>21454.42</v>
      </c>
      <c r="J82" s="111">
        <v>0</v>
      </c>
      <c r="K82" s="111">
        <v>0</v>
      </c>
      <c r="L82" s="219">
        <f>SUM(J82:K82)</f>
        <v>0</v>
      </c>
      <c r="M82" s="11" t="str">
        <f>IFERROR(L82/H82,"N/A")</f>
        <v>N/A</v>
      </c>
      <c r="N82" s="220">
        <f>SUM(I82:K82)</f>
        <v>21454.42</v>
      </c>
    </row>
    <row r="83" spans="1:14" hidden="1" outlineLevel="1">
      <c r="A83" s="214" t="s">
        <v>123</v>
      </c>
      <c r="B83" s="215" t="s">
        <v>124</v>
      </c>
      <c r="C83" s="216" t="s">
        <v>52</v>
      </c>
      <c r="D83" s="217">
        <v>1</v>
      </c>
      <c r="E83" s="218">
        <v>0.2</v>
      </c>
      <c r="F83" s="319"/>
      <c r="G83" s="107">
        <v>13844.47</v>
      </c>
      <c r="H83" s="107">
        <v>0</v>
      </c>
      <c r="I83" s="69">
        <f>G83-H83</f>
        <v>13844.47</v>
      </c>
      <c r="J83" s="111">
        <v>0</v>
      </c>
      <c r="K83" s="111">
        <v>0</v>
      </c>
      <c r="L83" s="219">
        <f>SUM(J83:K83)</f>
        <v>0</v>
      </c>
      <c r="M83" s="11" t="str">
        <f>IFERROR(L83/H83,"N/A")</f>
        <v>N/A</v>
      </c>
      <c r="N83" s="220">
        <f>SUM(I83:K83)</f>
        <v>13844.47</v>
      </c>
    </row>
    <row r="84" spans="1:14" collapsed="1">
      <c r="A84" s="214"/>
      <c r="B84" s="215"/>
      <c r="C84" s="216" t="s">
        <v>52</v>
      </c>
      <c r="D84" s="217">
        <f>SUM(D50:D83)</f>
        <v>34</v>
      </c>
      <c r="E84" s="218"/>
      <c r="F84" s="319"/>
      <c r="G84" s="107">
        <f>SUM(G50:G83)</f>
        <v>541705.14</v>
      </c>
      <c r="H84" s="107">
        <f>SUM(H50:H83)</f>
        <v>9235.5</v>
      </c>
      <c r="I84" s="69">
        <f>SUM(I50:I83)</f>
        <v>532469.64</v>
      </c>
      <c r="J84" s="111">
        <f>SUM(J50:J83)</f>
        <v>4045.0499999999997</v>
      </c>
      <c r="K84" s="111">
        <f>SUM(K50:K83)</f>
        <v>5190.45</v>
      </c>
      <c r="L84" s="219">
        <f>SUM(L50:L82)</f>
        <v>9235.5</v>
      </c>
      <c r="M84" s="11">
        <f>IFERROR(L84/H84,"N/A")</f>
        <v>1</v>
      </c>
      <c r="N84" s="220">
        <f>SUM(N50:N83)</f>
        <v>541705.14</v>
      </c>
    </row>
    <row r="85" spans="1:14" hidden="1" outlineLevel="1">
      <c r="A85" s="214" t="s">
        <v>125</v>
      </c>
      <c r="B85" s="215" t="s">
        <v>126</v>
      </c>
      <c r="C85" s="216" t="s">
        <v>54</v>
      </c>
      <c r="D85" s="217">
        <v>1</v>
      </c>
      <c r="E85" s="218">
        <v>0.25</v>
      </c>
      <c r="F85" s="319"/>
      <c r="G85" s="107">
        <v>25668.62</v>
      </c>
      <c r="H85" s="107">
        <v>25668.62</v>
      </c>
      <c r="I85" s="69">
        <f>G85-H85</f>
        <v>0</v>
      </c>
      <c r="J85" s="111">
        <v>12716.92</v>
      </c>
      <c r="K85" s="111">
        <v>12951.7</v>
      </c>
      <c r="L85" s="219">
        <f>SUM(J85:K85)</f>
        <v>25668.620000000003</v>
      </c>
      <c r="M85" s="11">
        <f>IFERROR(L85/H85,"N/A")</f>
        <v>1.0000000000000002</v>
      </c>
      <c r="N85" s="220">
        <f>SUM(I85:K85)</f>
        <v>25668.620000000003</v>
      </c>
    </row>
    <row r="86" spans="1:14" hidden="1" outlineLevel="1">
      <c r="A86" s="214" t="s">
        <v>127</v>
      </c>
      <c r="B86" s="215" t="s">
        <v>128</v>
      </c>
      <c r="C86" s="216" t="s">
        <v>54</v>
      </c>
      <c r="D86" s="217">
        <v>0.5</v>
      </c>
      <c r="E86" s="218">
        <v>0.5</v>
      </c>
      <c r="F86" s="319"/>
      <c r="G86" s="107">
        <v>33799.980000000003</v>
      </c>
      <c r="H86" s="107">
        <v>17420</v>
      </c>
      <c r="I86" s="69">
        <f>G86-H86</f>
        <v>16379.980000000003</v>
      </c>
      <c r="J86" s="111">
        <v>8632</v>
      </c>
      <c r="K86" s="111">
        <v>8788</v>
      </c>
      <c r="L86" s="219">
        <f>SUM(J86:K86)</f>
        <v>17420</v>
      </c>
      <c r="M86" s="11">
        <f>IFERROR(L86/H86,"N/A")</f>
        <v>1</v>
      </c>
      <c r="N86" s="220">
        <f>SUM(I86:K86)</f>
        <v>33799.980000000003</v>
      </c>
    </row>
    <row r="87" spans="1:14" hidden="1" outlineLevel="1">
      <c r="A87" s="214" t="s">
        <v>129</v>
      </c>
      <c r="B87" s="215" t="s">
        <v>130</v>
      </c>
      <c r="C87" s="216" t="s">
        <v>54</v>
      </c>
      <c r="D87" s="217">
        <v>1</v>
      </c>
      <c r="E87" s="218">
        <v>1</v>
      </c>
      <c r="F87" s="319"/>
      <c r="G87" s="107">
        <v>55995.16</v>
      </c>
      <c r="H87" s="107">
        <v>14402.46</v>
      </c>
      <c r="I87" s="69">
        <f>G87-H87</f>
        <v>41592.700000000004</v>
      </c>
      <c r="J87" s="111">
        <v>7110.59</v>
      </c>
      <c r="K87" s="111">
        <v>7291.87</v>
      </c>
      <c r="L87" s="219">
        <f>SUM(J87:K87)</f>
        <v>14402.46</v>
      </c>
      <c r="M87" s="11">
        <f>IFERROR(L87/H87,"N/A")</f>
        <v>1</v>
      </c>
      <c r="N87" s="220">
        <f>SUM(I87:K87)</f>
        <v>55995.160000000011</v>
      </c>
    </row>
    <row r="88" spans="1:14" hidden="1" outlineLevel="1">
      <c r="A88" s="214" t="s">
        <v>131</v>
      </c>
      <c r="B88" s="215" t="s">
        <v>132</v>
      </c>
      <c r="C88" s="216" t="s">
        <v>54</v>
      </c>
      <c r="D88" s="217">
        <v>1</v>
      </c>
      <c r="E88" s="218">
        <v>1</v>
      </c>
      <c r="F88" s="319"/>
      <c r="G88" s="107">
        <v>48347.519999999997</v>
      </c>
      <c r="H88" s="107">
        <v>12959.91</v>
      </c>
      <c r="I88" s="69">
        <f>G88-H88</f>
        <v>35387.61</v>
      </c>
      <c r="J88" s="111">
        <v>6517.13</v>
      </c>
      <c r="K88" s="111">
        <v>6442.78</v>
      </c>
      <c r="L88" s="219">
        <f>SUM(J88:K88)</f>
        <v>12959.91</v>
      </c>
      <c r="M88" s="11">
        <f>IFERROR(L88/H88,"N/A")</f>
        <v>1</v>
      </c>
      <c r="N88" s="220">
        <f>SUM(I88:K88)</f>
        <v>48347.519999999997</v>
      </c>
    </row>
    <row r="89" spans="1:14" hidden="1" outlineLevel="1">
      <c r="A89" s="214" t="s">
        <v>133</v>
      </c>
      <c r="B89" s="215" t="s">
        <v>134</v>
      </c>
      <c r="C89" s="216" t="s">
        <v>54</v>
      </c>
      <c r="D89" s="217">
        <v>1</v>
      </c>
      <c r="E89" s="218">
        <v>0.25</v>
      </c>
      <c r="F89" s="319"/>
      <c r="G89" s="107">
        <v>8985.73</v>
      </c>
      <c r="H89" s="107">
        <v>8985.73</v>
      </c>
      <c r="I89" s="69">
        <f>G89-H89</f>
        <v>0</v>
      </c>
      <c r="J89" s="111">
        <v>5457.22</v>
      </c>
      <c r="K89" s="111">
        <v>3528.51</v>
      </c>
      <c r="L89" s="219">
        <f>SUM(J89:K89)</f>
        <v>8985.73</v>
      </c>
      <c r="M89" s="11">
        <f>IFERROR(L89/H89,"N/A")</f>
        <v>1</v>
      </c>
      <c r="N89" s="220">
        <f>SUM(I89:K89)</f>
        <v>8985.73</v>
      </c>
    </row>
    <row r="90" spans="1:14" hidden="1" outlineLevel="1">
      <c r="A90" s="214" t="s">
        <v>135</v>
      </c>
      <c r="B90" s="215" t="s">
        <v>132</v>
      </c>
      <c r="C90" s="216" t="s">
        <v>54</v>
      </c>
      <c r="D90" s="217">
        <v>1</v>
      </c>
      <c r="E90" s="218">
        <v>1</v>
      </c>
      <c r="F90" s="319"/>
      <c r="G90" s="107">
        <v>30000</v>
      </c>
      <c r="H90" s="107">
        <v>6377.23</v>
      </c>
      <c r="I90" s="69">
        <f>G90-H90</f>
        <v>23622.77</v>
      </c>
      <c r="J90" s="111">
        <v>0</v>
      </c>
      <c r="K90" s="111">
        <v>6377.23</v>
      </c>
      <c r="L90" s="219">
        <f>SUM(J90:K90)</f>
        <v>6377.23</v>
      </c>
      <c r="M90" s="11">
        <f>IFERROR(L90/H90,"N/A")</f>
        <v>1</v>
      </c>
      <c r="N90" s="220">
        <f>SUM(I90:K90)</f>
        <v>30000</v>
      </c>
    </row>
    <row r="91" spans="1:14" hidden="1" outlineLevel="1">
      <c r="A91" s="214" t="s">
        <v>136</v>
      </c>
      <c r="B91" s="215" t="s">
        <v>137</v>
      </c>
      <c r="C91" s="216" t="s">
        <v>54</v>
      </c>
      <c r="D91" s="217">
        <v>1</v>
      </c>
      <c r="E91" s="218">
        <v>0.15</v>
      </c>
      <c r="F91" s="319"/>
      <c r="G91" s="107">
        <v>7734.47</v>
      </c>
      <c r="H91" s="107">
        <v>5461.62</v>
      </c>
      <c r="I91" s="69">
        <f>G91-H91</f>
        <v>2272.8500000000004</v>
      </c>
      <c r="J91" s="111">
        <v>3967.77</v>
      </c>
      <c r="K91" s="111">
        <v>1493.85</v>
      </c>
      <c r="L91" s="219">
        <f>SUM(J91:K91)</f>
        <v>5461.62</v>
      </c>
      <c r="M91" s="11">
        <f>IFERROR(L91/H91,"N/A")</f>
        <v>1</v>
      </c>
      <c r="N91" s="220">
        <f>SUM(I91:K91)</f>
        <v>7734.4700000000012</v>
      </c>
    </row>
    <row r="92" spans="1:14" hidden="1" outlineLevel="1">
      <c r="A92" s="214" t="s">
        <v>135</v>
      </c>
      <c r="B92" s="215" t="s">
        <v>138</v>
      </c>
      <c r="C92" s="216" t="s">
        <v>54</v>
      </c>
      <c r="D92" s="217">
        <v>1</v>
      </c>
      <c r="E92" s="218">
        <v>1</v>
      </c>
      <c r="F92" s="319"/>
      <c r="G92" s="107">
        <v>42000</v>
      </c>
      <c r="H92" s="107">
        <v>2214.04</v>
      </c>
      <c r="I92" s="69">
        <f>G92-H92</f>
        <v>39785.96</v>
      </c>
      <c r="J92" s="111">
        <v>1456.58</v>
      </c>
      <c r="K92" s="111">
        <v>757.46</v>
      </c>
      <c r="L92" s="219">
        <f>SUM(J92:K92)</f>
        <v>2214.04</v>
      </c>
      <c r="M92" s="11">
        <f>IFERROR(L92/H92,"N/A")</f>
        <v>1</v>
      </c>
      <c r="N92" s="220">
        <f>SUM(I92:K92)</f>
        <v>42000</v>
      </c>
    </row>
    <row r="93" spans="1:14" hidden="1" outlineLevel="1">
      <c r="A93" s="214" t="s">
        <v>139</v>
      </c>
      <c r="B93" s="215" t="s">
        <v>140</v>
      </c>
      <c r="C93" s="216" t="s">
        <v>54</v>
      </c>
      <c r="D93" s="217">
        <v>1</v>
      </c>
      <c r="E93" s="218">
        <v>0.03</v>
      </c>
      <c r="F93" s="319"/>
      <c r="G93" s="298">
        <v>5970</v>
      </c>
      <c r="H93" s="107">
        <v>2250.3200000000002</v>
      </c>
      <c r="I93" s="69">
        <f>G93-H93</f>
        <v>3719.68</v>
      </c>
      <c r="J93" s="111">
        <v>870.99</v>
      </c>
      <c r="K93" s="111">
        <v>1379.33</v>
      </c>
      <c r="L93" s="219">
        <f>SUM(J93:K93)</f>
        <v>2250.3199999999997</v>
      </c>
      <c r="M93" s="11">
        <f>IFERROR(L93/H93,"N/A")</f>
        <v>0.99999999999999978</v>
      </c>
      <c r="N93" s="220">
        <f>SUM(I93:K93)</f>
        <v>5970</v>
      </c>
    </row>
    <row r="94" spans="1:14" hidden="1" outlineLevel="1">
      <c r="A94" s="214" t="s">
        <v>141</v>
      </c>
      <c r="B94" s="215" t="s">
        <v>142</v>
      </c>
      <c r="C94" s="216" t="s">
        <v>54</v>
      </c>
      <c r="D94" s="217">
        <v>1</v>
      </c>
      <c r="E94" s="218">
        <v>0.03</v>
      </c>
      <c r="F94" s="319"/>
      <c r="G94" s="107">
        <v>2140.4499999999998</v>
      </c>
      <c r="H94" s="107">
        <v>2140.4499999999998</v>
      </c>
      <c r="I94" s="69">
        <f>G94-H94</f>
        <v>0</v>
      </c>
      <c r="J94" s="111">
        <v>1042.72</v>
      </c>
      <c r="K94" s="111">
        <v>1097.73</v>
      </c>
      <c r="L94" s="219">
        <f>SUM(J94:K94)</f>
        <v>2140.4499999999998</v>
      </c>
      <c r="M94" s="11">
        <f>IFERROR(L94/H94,"N/A")</f>
        <v>1</v>
      </c>
      <c r="N94" s="220">
        <f>SUM(I94:K94)</f>
        <v>2140.4499999999998</v>
      </c>
    </row>
    <row r="95" spans="1:14" hidden="1" outlineLevel="1">
      <c r="A95" s="214" t="s">
        <v>143</v>
      </c>
      <c r="B95" s="215" t="s">
        <v>144</v>
      </c>
      <c r="C95" s="216" t="s">
        <v>54</v>
      </c>
      <c r="D95" s="217">
        <v>1</v>
      </c>
      <c r="E95" s="218">
        <v>0.15</v>
      </c>
      <c r="F95" s="319"/>
      <c r="G95" s="107">
        <v>1936.07</v>
      </c>
      <c r="H95" s="107">
        <v>1936.07</v>
      </c>
      <c r="I95" s="69">
        <f>G95-H95</f>
        <v>0</v>
      </c>
      <c r="J95" s="111">
        <v>1936.07</v>
      </c>
      <c r="K95" s="111">
        <v>0</v>
      </c>
      <c r="L95" s="219">
        <f>SUM(J95:K95)</f>
        <v>1936.07</v>
      </c>
      <c r="M95" s="11">
        <f>IFERROR(L95/H95,"N/A")</f>
        <v>1</v>
      </c>
      <c r="N95" s="220">
        <f>SUM(I95:K95)</f>
        <v>1936.07</v>
      </c>
    </row>
    <row r="96" spans="1:14" hidden="1" outlineLevel="1">
      <c r="A96" s="214" t="s">
        <v>145</v>
      </c>
      <c r="B96" s="215" t="s">
        <v>146</v>
      </c>
      <c r="C96" s="216" t="s">
        <v>54</v>
      </c>
      <c r="D96" s="217">
        <v>1</v>
      </c>
      <c r="E96" s="218">
        <v>0.03</v>
      </c>
      <c r="F96" s="319"/>
      <c r="G96" s="107">
        <v>1631.69</v>
      </c>
      <c r="H96" s="107">
        <v>1631.69</v>
      </c>
      <c r="I96" s="69">
        <f>G96-H96</f>
        <v>0</v>
      </c>
      <c r="J96" s="111">
        <v>867.64</v>
      </c>
      <c r="K96" s="111">
        <v>764.05</v>
      </c>
      <c r="L96" s="219">
        <f>SUM(J96:K96)</f>
        <v>1631.69</v>
      </c>
      <c r="M96" s="11">
        <f>IFERROR(L96/H96,"N/A")</f>
        <v>1</v>
      </c>
      <c r="N96" s="220">
        <f>SUM(I96:K96)</f>
        <v>1631.69</v>
      </c>
    </row>
    <row r="97" spans="1:14" hidden="1" outlineLevel="1">
      <c r="A97" s="214" t="s">
        <v>147</v>
      </c>
      <c r="B97" s="215" t="s">
        <v>138</v>
      </c>
      <c r="C97" s="216" t="s">
        <v>54</v>
      </c>
      <c r="D97" s="217">
        <v>1</v>
      </c>
      <c r="E97" s="218">
        <v>1</v>
      </c>
      <c r="F97" s="319"/>
      <c r="G97" s="107">
        <v>1127.24</v>
      </c>
      <c r="H97" s="107">
        <v>1127.24</v>
      </c>
      <c r="I97" s="69">
        <f>G97-H97</f>
        <v>0</v>
      </c>
      <c r="J97" s="111">
        <v>1127.24</v>
      </c>
      <c r="K97" s="111">
        <v>0</v>
      </c>
      <c r="L97" s="219">
        <f>SUM(J97:K97)</f>
        <v>1127.24</v>
      </c>
      <c r="M97" s="11">
        <f>IFERROR(L97/H97,"N/A")</f>
        <v>1</v>
      </c>
      <c r="N97" s="220">
        <f>SUM(I97:K97)</f>
        <v>1127.24</v>
      </c>
    </row>
    <row r="98" spans="1:14" hidden="1" outlineLevel="1">
      <c r="A98" s="214" t="s">
        <v>148</v>
      </c>
      <c r="B98" s="215" t="s">
        <v>149</v>
      </c>
      <c r="C98" s="216" t="s">
        <v>54</v>
      </c>
      <c r="D98" s="217">
        <v>1</v>
      </c>
      <c r="E98" s="218">
        <v>1</v>
      </c>
      <c r="F98" s="319"/>
      <c r="G98" s="107">
        <v>8495.2000000000007</v>
      </c>
      <c r="H98" s="107">
        <v>870.17</v>
      </c>
      <c r="I98" s="69">
        <f>G98-H98</f>
        <v>7625.0300000000007</v>
      </c>
      <c r="J98" s="111">
        <v>0</v>
      </c>
      <c r="K98" s="111">
        <v>870.17</v>
      </c>
      <c r="L98" s="219">
        <f>SUM(J98:K98)</f>
        <v>870.17</v>
      </c>
      <c r="M98" s="11">
        <f>IFERROR(L98/H98,"N/A")</f>
        <v>1</v>
      </c>
      <c r="N98" s="220">
        <f>SUM(I98:K98)</f>
        <v>8495.2000000000007</v>
      </c>
    </row>
    <row r="99" spans="1:14" hidden="1" outlineLevel="1">
      <c r="A99" s="214" t="s">
        <v>150</v>
      </c>
      <c r="B99" s="215" t="s">
        <v>134</v>
      </c>
      <c r="C99" s="216" t="s">
        <v>54</v>
      </c>
      <c r="D99" s="217">
        <v>1</v>
      </c>
      <c r="E99" s="218">
        <v>0.25</v>
      </c>
      <c r="F99" s="319"/>
      <c r="G99" s="107">
        <v>1136.6400000000001</v>
      </c>
      <c r="H99" s="107">
        <v>797.63</v>
      </c>
      <c r="I99" s="69">
        <f>G99-H99</f>
        <v>339.0100000000001</v>
      </c>
      <c r="J99" s="111">
        <v>0</v>
      </c>
      <c r="K99" s="111">
        <v>797.63</v>
      </c>
      <c r="L99" s="219">
        <f>SUM(J99:K99)</f>
        <v>797.63</v>
      </c>
      <c r="M99" s="11">
        <f>IFERROR(L99/H99,"N/A")</f>
        <v>1</v>
      </c>
      <c r="N99" s="220">
        <f>SUM(I99:K99)</f>
        <v>1136.6400000000001</v>
      </c>
    </row>
    <row r="100" spans="1:14" hidden="1" outlineLevel="1">
      <c r="A100" s="214" t="s">
        <v>151</v>
      </c>
      <c r="B100" s="215" t="s">
        <v>152</v>
      </c>
      <c r="C100" s="216" t="s">
        <v>54</v>
      </c>
      <c r="D100" s="217">
        <v>1</v>
      </c>
      <c r="E100" s="218">
        <v>1</v>
      </c>
      <c r="F100" s="319"/>
      <c r="G100" s="107">
        <v>728</v>
      </c>
      <c r="H100" s="107">
        <v>728</v>
      </c>
      <c r="I100" s="69">
        <f>G100-H100</f>
        <v>0</v>
      </c>
      <c r="J100" s="111">
        <v>0</v>
      </c>
      <c r="K100" s="111">
        <v>0</v>
      </c>
      <c r="L100" s="219">
        <f>SUM(J100:K100)</f>
        <v>0</v>
      </c>
      <c r="M100" s="11">
        <f>IFERROR(L100/H100,"N/A")</f>
        <v>0</v>
      </c>
      <c r="N100" s="220">
        <f>SUM(I100:K100)</f>
        <v>0</v>
      </c>
    </row>
    <row r="101" spans="1:14" hidden="1" outlineLevel="1">
      <c r="A101" s="214" t="s">
        <v>153</v>
      </c>
      <c r="B101" s="215" t="s">
        <v>146</v>
      </c>
      <c r="C101" s="216" t="s">
        <v>54</v>
      </c>
      <c r="D101" s="217">
        <v>1</v>
      </c>
      <c r="E101" s="218">
        <v>0.03</v>
      </c>
      <c r="F101" s="319"/>
      <c r="G101" s="298">
        <v>4502</v>
      </c>
      <c r="H101" s="107">
        <v>624.78</v>
      </c>
      <c r="I101" s="69">
        <f>G101-H101</f>
        <v>3877.2200000000003</v>
      </c>
      <c r="J101" s="111">
        <v>0</v>
      </c>
      <c r="K101" s="111">
        <v>624.78</v>
      </c>
      <c r="L101" s="219">
        <f>SUM(J101:K101)</f>
        <v>624.78</v>
      </c>
      <c r="M101" s="11">
        <f>IFERROR(L101/H101,"N/A")</f>
        <v>1</v>
      </c>
      <c r="N101" s="220">
        <f>SUM(I101:K101)</f>
        <v>4502</v>
      </c>
    </row>
    <row r="102" spans="1:14" hidden="1" outlineLevel="1">
      <c r="A102" s="214" t="s">
        <v>154</v>
      </c>
      <c r="B102" s="215" t="s">
        <v>155</v>
      </c>
      <c r="C102" s="216" t="s">
        <v>54</v>
      </c>
      <c r="D102" s="217">
        <v>1</v>
      </c>
      <c r="E102" s="218">
        <v>0.1</v>
      </c>
      <c r="F102" s="319"/>
      <c r="G102" s="107">
        <v>20000</v>
      </c>
      <c r="H102" s="107">
        <v>0</v>
      </c>
      <c r="I102" s="69">
        <f>G102-H102</f>
        <v>20000</v>
      </c>
      <c r="J102" s="111">
        <v>0</v>
      </c>
      <c r="K102" s="111">
        <v>0</v>
      </c>
      <c r="L102" s="219">
        <f>SUM(J102:K102)</f>
        <v>0</v>
      </c>
      <c r="M102" s="11" t="str">
        <f>IFERROR(L102/H102,"N/A")</f>
        <v>N/A</v>
      </c>
      <c r="N102" s="220">
        <f>SUM(I102:K102)</f>
        <v>20000</v>
      </c>
    </row>
    <row r="103" spans="1:14" hidden="1" outlineLevel="1">
      <c r="A103" s="214" t="s">
        <v>156</v>
      </c>
      <c r="B103" s="215" t="s">
        <v>157</v>
      </c>
      <c r="C103" s="216" t="s">
        <v>54</v>
      </c>
      <c r="D103" s="217">
        <v>1</v>
      </c>
      <c r="E103" s="218">
        <v>0.1</v>
      </c>
      <c r="F103" s="319"/>
      <c r="G103" s="107">
        <v>0</v>
      </c>
      <c r="H103" s="107">
        <v>0</v>
      </c>
      <c r="I103" s="69">
        <v>0</v>
      </c>
      <c r="J103" s="111">
        <v>0</v>
      </c>
      <c r="K103" s="111">
        <v>0</v>
      </c>
      <c r="L103" s="219">
        <f>SUM(J103:K103)</f>
        <v>0</v>
      </c>
      <c r="M103" s="11" t="str">
        <f>IFERROR(L103/H103,"N/A")</f>
        <v>N/A</v>
      </c>
      <c r="N103" s="220">
        <f>SUM(I103:K103)</f>
        <v>0</v>
      </c>
    </row>
    <row r="104" spans="1:14" hidden="1" outlineLevel="1">
      <c r="A104" s="214" t="s">
        <v>158</v>
      </c>
      <c r="B104" s="215" t="s">
        <v>132</v>
      </c>
      <c r="C104" s="216" t="s">
        <v>54</v>
      </c>
      <c r="D104" s="217">
        <v>1</v>
      </c>
      <c r="E104" s="218">
        <v>1</v>
      </c>
      <c r="F104" s="319"/>
      <c r="G104" s="107">
        <v>0</v>
      </c>
      <c r="H104" s="107">
        <v>0</v>
      </c>
      <c r="I104" s="69">
        <f>G104-H104</f>
        <v>0</v>
      </c>
      <c r="J104" s="111">
        <v>0</v>
      </c>
      <c r="K104" s="111">
        <v>0</v>
      </c>
      <c r="L104" s="219">
        <f>SUM(J104:K104)</f>
        <v>0</v>
      </c>
      <c r="M104" s="11" t="str">
        <f>IFERROR(L104/H104,"N/A")</f>
        <v>N/A</v>
      </c>
      <c r="N104" s="220">
        <f>SUM(I104:K104)</f>
        <v>0</v>
      </c>
    </row>
    <row r="105" spans="1:14" ht="14.25" hidden="1" customHeight="1" outlineLevel="1">
      <c r="A105" s="214" t="s">
        <v>159</v>
      </c>
      <c r="B105" s="215" t="s">
        <v>149</v>
      </c>
      <c r="C105" s="216" t="s">
        <v>54</v>
      </c>
      <c r="D105" s="217">
        <v>1</v>
      </c>
      <c r="E105" s="218">
        <v>1</v>
      </c>
      <c r="F105" s="319"/>
      <c r="G105" s="107">
        <v>0</v>
      </c>
      <c r="H105" s="107">
        <v>0</v>
      </c>
      <c r="I105" s="69">
        <f>G105-H105</f>
        <v>0</v>
      </c>
      <c r="J105" s="111">
        <v>0</v>
      </c>
      <c r="K105" s="111">
        <v>0</v>
      </c>
      <c r="L105" s="219">
        <f>SUM(J105:K105)</f>
        <v>0</v>
      </c>
      <c r="M105" s="11" t="str">
        <f>IFERROR(L105/H105,"N/A")</f>
        <v>N/A</v>
      </c>
      <c r="N105" s="220">
        <f>SUM(I105:K105)</f>
        <v>0</v>
      </c>
    </row>
    <row r="106" spans="1:14" hidden="1" outlineLevel="1">
      <c r="A106" s="214" t="s">
        <v>99</v>
      </c>
      <c r="B106" s="215" t="s">
        <v>160</v>
      </c>
      <c r="C106" s="216" t="s">
        <v>54</v>
      </c>
      <c r="D106" s="217">
        <v>1</v>
      </c>
      <c r="E106" s="218">
        <v>1</v>
      </c>
      <c r="F106" s="319"/>
      <c r="G106" s="107">
        <v>60000</v>
      </c>
      <c r="H106" s="107">
        <v>0</v>
      </c>
      <c r="I106" s="69">
        <f>G106-H106</f>
        <v>60000</v>
      </c>
      <c r="J106" s="111">
        <v>0</v>
      </c>
      <c r="K106" s="111">
        <v>0</v>
      </c>
      <c r="L106" s="219">
        <f>SUM(J106:K106)</f>
        <v>0</v>
      </c>
      <c r="M106" s="11" t="str">
        <f>IFERROR(L106/H106,"N/A")</f>
        <v>N/A</v>
      </c>
      <c r="N106" s="220">
        <f>SUM(I106:K106)</f>
        <v>60000</v>
      </c>
    </row>
    <row r="107" spans="1:14" hidden="1" outlineLevel="1">
      <c r="A107" s="214" t="s">
        <v>99</v>
      </c>
      <c r="B107" s="215" t="s">
        <v>128</v>
      </c>
      <c r="C107" s="216" t="s">
        <v>54</v>
      </c>
      <c r="D107" s="217">
        <v>1</v>
      </c>
      <c r="E107" s="218">
        <v>1</v>
      </c>
      <c r="F107" s="319"/>
      <c r="G107" s="107">
        <v>72000.240000000005</v>
      </c>
      <c r="H107" s="107">
        <v>0</v>
      </c>
      <c r="I107" s="69">
        <v>72000.240000000005</v>
      </c>
      <c r="J107" s="111">
        <v>0</v>
      </c>
      <c r="K107" s="111">
        <v>0</v>
      </c>
      <c r="L107" s="219">
        <f>SUM(J107:K107)</f>
        <v>0</v>
      </c>
      <c r="M107" s="11" t="str">
        <f>IFERROR(L107/H107,"N/A")</f>
        <v>N/A</v>
      </c>
      <c r="N107" s="220">
        <f>SUM(I107:K107)</f>
        <v>72000.240000000005</v>
      </c>
    </row>
    <row r="108" spans="1:14" hidden="1" outlineLevel="1">
      <c r="A108" s="214" t="s">
        <v>161</v>
      </c>
      <c r="B108" s="215" t="s">
        <v>162</v>
      </c>
      <c r="C108" s="216" t="s">
        <v>54</v>
      </c>
      <c r="D108" s="217">
        <v>1</v>
      </c>
      <c r="E108" s="218">
        <v>0.3</v>
      </c>
      <c r="F108" s="319"/>
      <c r="G108" s="107">
        <v>29203.200000000001</v>
      </c>
      <c r="H108" s="107">
        <v>0</v>
      </c>
      <c r="I108" s="69">
        <f>G108-H108</f>
        <v>29203.200000000001</v>
      </c>
      <c r="J108" s="111">
        <v>0</v>
      </c>
      <c r="K108" s="111">
        <v>0</v>
      </c>
      <c r="L108" s="219">
        <f>SUM(J108:K108)</f>
        <v>0</v>
      </c>
      <c r="M108" s="11" t="str">
        <f>IFERROR(L108/H108,"N/A")</f>
        <v>N/A</v>
      </c>
      <c r="N108" s="220">
        <f>SUM(I108:K108)</f>
        <v>29203.200000000001</v>
      </c>
    </row>
    <row r="109" spans="1:14" hidden="1" outlineLevel="1">
      <c r="A109" s="214" t="s">
        <v>99</v>
      </c>
      <c r="B109" s="215" t="s">
        <v>163</v>
      </c>
      <c r="C109" s="216" t="s">
        <v>54</v>
      </c>
      <c r="D109" s="217">
        <v>1</v>
      </c>
      <c r="E109" s="218">
        <v>1</v>
      </c>
      <c r="F109" s="319"/>
      <c r="G109" s="107">
        <v>59529.599999999999</v>
      </c>
      <c r="H109" s="107">
        <v>0</v>
      </c>
      <c r="I109" s="69">
        <f>G109-H109</f>
        <v>59529.599999999999</v>
      </c>
      <c r="J109" s="111">
        <v>0</v>
      </c>
      <c r="K109" s="111">
        <v>0</v>
      </c>
      <c r="L109" s="219">
        <f>SUM(J109:K109)</f>
        <v>0</v>
      </c>
      <c r="M109" s="11" t="str">
        <f>IFERROR(L109/H109,"N/A")</f>
        <v>N/A</v>
      </c>
      <c r="N109" s="220">
        <f>SUM(I109:K109)</f>
        <v>59529.599999999999</v>
      </c>
    </row>
    <row r="110" spans="1:14" hidden="1" outlineLevel="1">
      <c r="A110" s="214" t="s">
        <v>164</v>
      </c>
      <c r="B110" s="215" t="s">
        <v>165</v>
      </c>
      <c r="C110" s="216" t="s">
        <v>54</v>
      </c>
      <c r="D110" s="217">
        <v>1</v>
      </c>
      <c r="E110" s="218">
        <v>0.25</v>
      </c>
      <c r="F110" s="319"/>
      <c r="G110" s="107">
        <v>13017.57</v>
      </c>
      <c r="H110" s="107">
        <v>0</v>
      </c>
      <c r="I110" s="69">
        <f>G110-H110</f>
        <v>13017.57</v>
      </c>
      <c r="J110" s="111">
        <v>0</v>
      </c>
      <c r="K110" s="111">
        <v>0</v>
      </c>
      <c r="L110" s="219">
        <f>SUM(J110:K110)</f>
        <v>0</v>
      </c>
      <c r="M110" s="11" t="str">
        <f>IFERROR(L110/H110,"N/A")</f>
        <v>N/A</v>
      </c>
      <c r="N110" s="220">
        <f>SUM(I110:K110)</f>
        <v>13017.57</v>
      </c>
    </row>
    <row r="111" spans="1:14" hidden="1" outlineLevel="1">
      <c r="A111" s="214" t="s">
        <v>166</v>
      </c>
      <c r="B111" s="215" t="s">
        <v>167</v>
      </c>
      <c r="C111" s="216" t="s">
        <v>54</v>
      </c>
      <c r="D111" s="217">
        <v>1</v>
      </c>
      <c r="E111" s="218">
        <v>0.3</v>
      </c>
      <c r="F111" s="319"/>
      <c r="G111" s="107">
        <v>16224.01</v>
      </c>
      <c r="H111" s="107">
        <v>0</v>
      </c>
      <c r="I111" s="69">
        <f>G111-H111</f>
        <v>16224.01</v>
      </c>
      <c r="J111" s="111">
        <v>0</v>
      </c>
      <c r="K111" s="111">
        <v>0</v>
      </c>
      <c r="L111" s="219">
        <f>SUM(J111:K111)</f>
        <v>0</v>
      </c>
      <c r="M111" s="11" t="str">
        <f>IFERROR(L111/H111,"N/A")</f>
        <v>N/A</v>
      </c>
      <c r="N111" s="220">
        <f>SUM(I111:K111)</f>
        <v>16224.01</v>
      </c>
    </row>
    <row r="112" spans="1:14" hidden="1" outlineLevel="1">
      <c r="A112" s="214" t="s">
        <v>168</v>
      </c>
      <c r="B112" s="215" t="s">
        <v>169</v>
      </c>
      <c r="C112" s="216" t="s">
        <v>54</v>
      </c>
      <c r="D112" s="217">
        <v>1</v>
      </c>
      <c r="E112" s="218">
        <v>0.3</v>
      </c>
      <c r="F112" s="319"/>
      <c r="G112" s="107">
        <v>22012.74</v>
      </c>
      <c r="H112" s="107">
        <v>0</v>
      </c>
      <c r="I112" s="69">
        <f>G112-H112</f>
        <v>22012.74</v>
      </c>
      <c r="J112" s="111">
        <v>0</v>
      </c>
      <c r="K112" s="111">
        <v>0</v>
      </c>
      <c r="L112" s="219">
        <f>SUM(J112:K112)</f>
        <v>0</v>
      </c>
      <c r="M112" s="11" t="str">
        <f>IFERROR(L112/H112,"N/A")</f>
        <v>N/A</v>
      </c>
      <c r="N112" s="220">
        <f>SUM(I112:K112)</f>
        <v>22012.74</v>
      </c>
    </row>
    <row r="113" spans="1:14" hidden="1" outlineLevel="1">
      <c r="A113" s="214" t="s">
        <v>170</v>
      </c>
      <c r="B113" s="215" t="s">
        <v>167</v>
      </c>
      <c r="C113" s="216" t="s">
        <v>54</v>
      </c>
      <c r="D113" s="217">
        <v>1</v>
      </c>
      <c r="E113" s="218">
        <v>0.3</v>
      </c>
      <c r="F113" s="319"/>
      <c r="G113" s="107">
        <v>16224.01</v>
      </c>
      <c r="H113" s="107">
        <v>0</v>
      </c>
      <c r="I113" s="69">
        <f>G113-H113</f>
        <v>16224.01</v>
      </c>
      <c r="J113" s="111">
        <v>0</v>
      </c>
      <c r="K113" s="111">
        <v>0</v>
      </c>
      <c r="L113" s="219">
        <f>SUM(J113:K113)</f>
        <v>0</v>
      </c>
      <c r="M113" s="11" t="str">
        <f>IFERROR(L113/H113,"N/A")</f>
        <v>N/A</v>
      </c>
      <c r="N113" s="220">
        <f>SUM(I113:K113)</f>
        <v>16224.01</v>
      </c>
    </row>
    <row r="114" spans="1:14" hidden="1" outlineLevel="1">
      <c r="A114" s="214" t="s">
        <v>171</v>
      </c>
      <c r="B114" s="215" t="s">
        <v>172</v>
      </c>
      <c r="C114" s="216" t="s">
        <v>54</v>
      </c>
      <c r="D114" s="217">
        <v>1</v>
      </c>
      <c r="E114" s="218">
        <v>0.2</v>
      </c>
      <c r="F114" s="319"/>
      <c r="G114" s="107">
        <v>13780.87</v>
      </c>
      <c r="H114" s="107">
        <v>0</v>
      </c>
      <c r="I114" s="69">
        <f>G114-H114</f>
        <v>13780.87</v>
      </c>
      <c r="J114" s="111">
        <v>0</v>
      </c>
      <c r="K114" s="111">
        <v>0</v>
      </c>
      <c r="L114" s="219">
        <f>SUM(J114:K114)</f>
        <v>0</v>
      </c>
      <c r="M114" s="11" t="str">
        <f>IFERROR(L114/H114,"N/A")</f>
        <v>N/A</v>
      </c>
      <c r="N114" s="220">
        <f>SUM(I114:K114)</f>
        <v>13780.87</v>
      </c>
    </row>
    <row r="115" spans="1:14" hidden="1" outlineLevel="1">
      <c r="A115" s="214" t="s">
        <v>173</v>
      </c>
      <c r="B115" s="215" t="s">
        <v>172</v>
      </c>
      <c r="C115" s="216" t="s">
        <v>54</v>
      </c>
      <c r="D115" s="217">
        <v>1</v>
      </c>
      <c r="E115" s="218">
        <v>0.2</v>
      </c>
      <c r="F115" s="319"/>
      <c r="G115" s="107">
        <v>15600.02</v>
      </c>
      <c r="H115" s="107">
        <v>0</v>
      </c>
      <c r="I115" s="69">
        <f>G115-H115</f>
        <v>15600.02</v>
      </c>
      <c r="J115" s="111">
        <v>0</v>
      </c>
      <c r="K115" s="111">
        <v>0</v>
      </c>
      <c r="L115" s="219">
        <f>SUM(J115:K115)</f>
        <v>0</v>
      </c>
      <c r="M115" s="11" t="str">
        <f>IFERROR(L115/H115,"N/A")</f>
        <v>N/A</v>
      </c>
      <c r="N115" s="220">
        <f>SUM(I115:K115)</f>
        <v>15600.02</v>
      </c>
    </row>
    <row r="116" spans="1:14" hidden="1" outlineLevel="1">
      <c r="A116" s="214" t="s">
        <v>174</v>
      </c>
      <c r="B116" s="215" t="s">
        <v>146</v>
      </c>
      <c r="C116" s="216" t="s">
        <v>54</v>
      </c>
      <c r="D116" s="217">
        <v>1</v>
      </c>
      <c r="E116" s="218">
        <v>0.2</v>
      </c>
      <c r="F116" s="319"/>
      <c r="G116" s="107">
        <v>9484.7999999999993</v>
      </c>
      <c r="H116" s="107">
        <v>0</v>
      </c>
      <c r="I116" s="69">
        <f>G116-H116</f>
        <v>9484.7999999999993</v>
      </c>
      <c r="J116" s="111">
        <v>0</v>
      </c>
      <c r="K116" s="111">
        <v>0</v>
      </c>
      <c r="L116" s="219">
        <f>SUM(J116:K116)</f>
        <v>0</v>
      </c>
      <c r="M116" s="11" t="str">
        <f>IFERROR(L116/H116,"N/A")</f>
        <v>N/A</v>
      </c>
      <c r="N116" s="220">
        <f>SUM(I116:K116)</f>
        <v>9484.7999999999993</v>
      </c>
    </row>
    <row r="117" spans="1:14" hidden="1" outlineLevel="1">
      <c r="A117" s="214" t="s">
        <v>175</v>
      </c>
      <c r="B117" s="215" t="s">
        <v>146</v>
      </c>
      <c r="C117" s="216" t="s">
        <v>54</v>
      </c>
      <c r="D117" s="217">
        <v>1</v>
      </c>
      <c r="E117" s="218">
        <v>0.25</v>
      </c>
      <c r="F117" s="319"/>
      <c r="G117" s="107">
        <v>11252.79</v>
      </c>
      <c r="H117" s="107">
        <v>0</v>
      </c>
      <c r="I117" s="69">
        <f>G117-H117</f>
        <v>11252.79</v>
      </c>
      <c r="J117" s="111">
        <v>0</v>
      </c>
      <c r="K117" s="111">
        <v>0</v>
      </c>
      <c r="L117" s="219">
        <f>SUM(J117:K117)</f>
        <v>0</v>
      </c>
      <c r="M117" s="11" t="str">
        <f>IFERROR(L117/H117,"N/A")</f>
        <v>N/A</v>
      </c>
      <c r="N117" s="220">
        <f>SUM(I117:K117)</f>
        <v>11252.79</v>
      </c>
    </row>
    <row r="118" spans="1:14" hidden="1" outlineLevel="1">
      <c r="A118" s="214" t="s">
        <v>176</v>
      </c>
      <c r="B118" s="215" t="s">
        <v>146</v>
      </c>
      <c r="C118" s="216" t="s">
        <v>54</v>
      </c>
      <c r="D118" s="217">
        <v>1</v>
      </c>
      <c r="E118" s="218">
        <v>0.25</v>
      </c>
      <c r="F118" s="319"/>
      <c r="G118" s="107">
        <v>11751.99</v>
      </c>
      <c r="H118" s="107">
        <v>0</v>
      </c>
      <c r="I118" s="69">
        <f>G118-H118</f>
        <v>11751.99</v>
      </c>
      <c r="J118" s="111">
        <v>0</v>
      </c>
      <c r="K118" s="111">
        <v>0</v>
      </c>
      <c r="L118" s="219">
        <f>SUM(J118:K118)</f>
        <v>0</v>
      </c>
      <c r="M118" s="11" t="str">
        <f>IFERROR(L118/H118,"N/A")</f>
        <v>N/A</v>
      </c>
      <c r="N118" s="220">
        <f>SUM(I118:K118)</f>
        <v>11751.99</v>
      </c>
    </row>
    <row r="119" spans="1:14" hidden="1" outlineLevel="1">
      <c r="A119" s="214" t="s">
        <v>177</v>
      </c>
      <c r="B119" s="215" t="s">
        <v>146</v>
      </c>
      <c r="C119" s="216" t="s">
        <v>54</v>
      </c>
      <c r="D119" s="217">
        <v>1</v>
      </c>
      <c r="E119" s="218">
        <v>0.25</v>
      </c>
      <c r="F119" s="319"/>
      <c r="G119" s="107">
        <v>18750.03</v>
      </c>
      <c r="H119" s="107">
        <v>0</v>
      </c>
      <c r="I119" s="69">
        <f>G119-H119</f>
        <v>18750.03</v>
      </c>
      <c r="J119" s="111">
        <v>0</v>
      </c>
      <c r="K119" s="111">
        <v>0</v>
      </c>
      <c r="L119" s="219">
        <f>SUM(J119:K119)</f>
        <v>0</v>
      </c>
      <c r="M119" s="11" t="str">
        <f>IFERROR(L119/H119,"N/A")</f>
        <v>N/A</v>
      </c>
      <c r="N119" s="220">
        <f>SUM(I119:K119)</f>
        <v>18750.03</v>
      </c>
    </row>
    <row r="120" spans="1:14" hidden="1" outlineLevel="1">
      <c r="A120" s="214" t="s">
        <v>99</v>
      </c>
      <c r="B120" s="215" t="s">
        <v>178</v>
      </c>
      <c r="C120" s="216" t="s">
        <v>54</v>
      </c>
      <c r="D120" s="217">
        <v>1</v>
      </c>
      <c r="E120" s="218">
        <v>1</v>
      </c>
      <c r="F120" s="319"/>
      <c r="G120" s="107">
        <v>7500.12</v>
      </c>
      <c r="H120" s="107">
        <v>0</v>
      </c>
      <c r="I120" s="69">
        <f>G120-H120</f>
        <v>7500.12</v>
      </c>
      <c r="J120" s="111">
        <v>0</v>
      </c>
      <c r="K120" s="111">
        <v>0</v>
      </c>
      <c r="L120" s="219">
        <f>SUM(J120:K120)</f>
        <v>0</v>
      </c>
      <c r="M120" s="11" t="str">
        <f>IFERROR(L120/H120,"N/A")</f>
        <v>N/A</v>
      </c>
      <c r="N120" s="220">
        <f>SUM(I120:K120)</f>
        <v>7500.12</v>
      </c>
    </row>
    <row r="121" spans="1:14" hidden="1" outlineLevel="1">
      <c r="A121" s="214" t="s">
        <v>179</v>
      </c>
      <c r="B121" s="215" t="s">
        <v>180</v>
      </c>
      <c r="C121" s="216" t="s">
        <v>54</v>
      </c>
      <c r="D121" s="217">
        <v>1</v>
      </c>
      <c r="E121" s="218">
        <v>0.2</v>
      </c>
      <c r="F121" s="319"/>
      <c r="G121" s="107">
        <v>16430.02</v>
      </c>
      <c r="H121" s="107">
        <v>0</v>
      </c>
      <c r="I121" s="69">
        <f>G121-H121</f>
        <v>16430.02</v>
      </c>
      <c r="J121" s="111">
        <v>0</v>
      </c>
      <c r="K121" s="111">
        <v>0</v>
      </c>
      <c r="L121" s="219">
        <f>SUM(J121:K121)</f>
        <v>0</v>
      </c>
      <c r="M121" s="11" t="str">
        <f>IFERROR(L121/H121,"N/A")</f>
        <v>N/A</v>
      </c>
      <c r="N121" s="220">
        <f>SUM(I121:K121)</f>
        <v>16430.02</v>
      </c>
    </row>
    <row r="122" spans="1:14" hidden="1" outlineLevel="1">
      <c r="A122" s="214" t="s">
        <v>181</v>
      </c>
      <c r="B122" s="215" t="s">
        <v>182</v>
      </c>
      <c r="C122" s="216" t="s">
        <v>54</v>
      </c>
      <c r="D122" s="217">
        <v>1</v>
      </c>
      <c r="E122" s="218">
        <v>0.2</v>
      </c>
      <c r="F122" s="319"/>
      <c r="G122" s="107">
        <v>18500.04</v>
      </c>
      <c r="H122" s="107">
        <v>0</v>
      </c>
      <c r="I122" s="69">
        <f>G122-H122</f>
        <v>18500.04</v>
      </c>
      <c r="J122" s="111">
        <v>0</v>
      </c>
      <c r="K122" s="111">
        <v>0</v>
      </c>
      <c r="L122" s="219">
        <f>SUM(J122:K122)</f>
        <v>0</v>
      </c>
      <c r="M122" s="11" t="str">
        <f>IFERROR(L122/H122,"N/A")</f>
        <v>N/A</v>
      </c>
      <c r="N122" s="220">
        <f>SUM(I122:K122)</f>
        <v>18500.04</v>
      </c>
    </row>
    <row r="123" spans="1:14" hidden="1" outlineLevel="1">
      <c r="A123" s="214" t="s">
        <v>183</v>
      </c>
      <c r="B123" s="215" t="s">
        <v>184</v>
      </c>
      <c r="C123" s="216" t="s">
        <v>54</v>
      </c>
      <c r="D123" s="217">
        <v>1</v>
      </c>
      <c r="E123" s="218">
        <v>0.2</v>
      </c>
      <c r="F123" s="319"/>
      <c r="G123" s="107">
        <v>9546.7900000000009</v>
      </c>
      <c r="H123" s="107">
        <v>0</v>
      </c>
      <c r="I123" s="69">
        <f>G123-H123</f>
        <v>9546.7900000000009</v>
      </c>
      <c r="J123" s="111">
        <v>0</v>
      </c>
      <c r="K123" s="111">
        <v>0</v>
      </c>
      <c r="L123" s="219">
        <f>SUM(J123:K123)</f>
        <v>0</v>
      </c>
      <c r="M123" s="11" t="str">
        <f>IFERROR(L123/H123,"N/A")</f>
        <v>N/A</v>
      </c>
      <c r="N123" s="220">
        <f>SUM(I123:K123)</f>
        <v>9546.7900000000009</v>
      </c>
    </row>
    <row r="124" spans="1:14" hidden="1" outlineLevel="1">
      <c r="A124" s="214" t="s">
        <v>185</v>
      </c>
      <c r="B124" s="215" t="s">
        <v>186</v>
      </c>
      <c r="C124" s="216" t="s">
        <v>54</v>
      </c>
      <c r="D124" s="217">
        <v>0.5</v>
      </c>
      <c r="E124" s="218">
        <v>0.2</v>
      </c>
      <c r="F124" s="319"/>
      <c r="G124" s="107">
        <v>10000.629999999999</v>
      </c>
      <c r="H124" s="107">
        <v>0</v>
      </c>
      <c r="I124" s="69">
        <f>G124-H124</f>
        <v>10000.629999999999</v>
      </c>
      <c r="J124" s="111">
        <v>0</v>
      </c>
      <c r="K124" s="111">
        <v>0</v>
      </c>
      <c r="L124" s="219">
        <f>SUM(J124:K124)</f>
        <v>0</v>
      </c>
      <c r="M124" s="11" t="str">
        <f>IFERROR(L124/H124,"N/A")</f>
        <v>N/A</v>
      </c>
      <c r="N124" s="220">
        <f>SUM(I124:K124)</f>
        <v>10000.629999999999</v>
      </c>
    </row>
    <row r="125" spans="1:14" hidden="1" outlineLevel="1">
      <c r="A125" s="214" t="s">
        <v>187</v>
      </c>
      <c r="B125" s="215" t="s">
        <v>188</v>
      </c>
      <c r="C125" s="216" t="s">
        <v>54</v>
      </c>
      <c r="D125" s="217">
        <v>1</v>
      </c>
      <c r="E125" s="218">
        <v>0.2</v>
      </c>
      <c r="F125" s="319"/>
      <c r="G125" s="107">
        <v>11236.01</v>
      </c>
      <c r="H125" s="107">
        <v>0</v>
      </c>
      <c r="I125" s="69">
        <f>G125-H125</f>
        <v>11236.01</v>
      </c>
      <c r="J125" s="111">
        <v>0</v>
      </c>
      <c r="K125" s="111">
        <v>0</v>
      </c>
      <c r="L125" s="219">
        <f>SUM(J125:K125)</f>
        <v>0</v>
      </c>
      <c r="M125" s="11" t="str">
        <f>IFERROR(L125/H125,"N/A")</f>
        <v>N/A</v>
      </c>
      <c r="N125" s="220">
        <f>SUM(I125:K125)</f>
        <v>11236.01</v>
      </c>
    </row>
    <row r="126" spans="1:14" hidden="1" outlineLevel="1">
      <c r="A126" s="214" t="s">
        <v>189</v>
      </c>
      <c r="B126" s="215" t="s">
        <v>190</v>
      </c>
      <c r="C126" s="216" t="s">
        <v>54</v>
      </c>
      <c r="D126" s="217">
        <v>1</v>
      </c>
      <c r="E126" s="218">
        <v>0.2</v>
      </c>
      <c r="F126" s="319"/>
      <c r="G126" s="107">
        <v>12477.34</v>
      </c>
      <c r="H126" s="107">
        <v>0</v>
      </c>
      <c r="I126" s="69">
        <f>G126-H126</f>
        <v>12477.34</v>
      </c>
      <c r="J126" s="111">
        <v>0</v>
      </c>
      <c r="K126" s="111">
        <v>0</v>
      </c>
      <c r="L126" s="219">
        <v>0</v>
      </c>
      <c r="M126" s="11" t="str">
        <f>IFERROR(L126/H126,"N/A")</f>
        <v>N/A</v>
      </c>
      <c r="N126" s="220">
        <f>SUM(I126:K126)</f>
        <v>12477.34</v>
      </c>
    </row>
    <row r="127" spans="1:14" hidden="1" outlineLevel="1">
      <c r="A127" s="214" t="s">
        <v>191</v>
      </c>
      <c r="B127" s="215" t="s">
        <v>144</v>
      </c>
      <c r="C127" s="216" t="s">
        <v>54</v>
      </c>
      <c r="D127" s="217">
        <v>1</v>
      </c>
      <c r="E127" s="218">
        <v>0.2</v>
      </c>
      <c r="F127" s="319"/>
      <c r="G127" s="107">
        <v>10399.99</v>
      </c>
      <c r="H127" s="107">
        <v>0</v>
      </c>
      <c r="I127" s="69">
        <f>G127-H127</f>
        <v>10399.99</v>
      </c>
      <c r="J127" s="111">
        <v>0</v>
      </c>
      <c r="K127" s="111">
        <v>0</v>
      </c>
      <c r="L127" s="219">
        <v>0</v>
      </c>
      <c r="M127" s="11" t="str">
        <f>IFERROR(L127/H127,"N/A")</f>
        <v>N/A</v>
      </c>
      <c r="N127" s="220">
        <f>SUM(I127:K127)</f>
        <v>10399.99</v>
      </c>
    </row>
    <row r="128" spans="1:14" hidden="1" outlineLevel="1">
      <c r="A128" s="214" t="s">
        <v>192</v>
      </c>
      <c r="B128" s="215" t="s">
        <v>132</v>
      </c>
      <c r="C128" s="216" t="s">
        <v>54</v>
      </c>
      <c r="D128" s="217">
        <v>1</v>
      </c>
      <c r="E128" s="218">
        <v>0.25</v>
      </c>
      <c r="F128" s="319"/>
      <c r="G128" s="107">
        <v>13190.22</v>
      </c>
      <c r="H128" s="107">
        <v>0</v>
      </c>
      <c r="I128" s="69">
        <f>G128-H128</f>
        <v>13190.22</v>
      </c>
      <c r="J128" s="111">
        <v>0</v>
      </c>
      <c r="K128" s="111">
        <v>0</v>
      </c>
      <c r="L128" s="219">
        <f>SUM(J128:K128)</f>
        <v>0</v>
      </c>
      <c r="M128" s="11" t="str">
        <f>IFERROR(L128/H128,"N/A")</f>
        <v>N/A</v>
      </c>
      <c r="N128" s="220">
        <f>SUM(I128:K128)</f>
        <v>13190.22</v>
      </c>
    </row>
    <row r="129" spans="1:14" hidden="1" outlineLevel="1">
      <c r="A129" s="214" t="s">
        <v>193</v>
      </c>
      <c r="B129" s="215" t="s">
        <v>132</v>
      </c>
      <c r="C129" s="216" t="s">
        <v>54</v>
      </c>
      <c r="D129" s="217">
        <v>1</v>
      </c>
      <c r="E129" s="218">
        <v>0.25</v>
      </c>
      <c r="F129" s="319"/>
      <c r="G129" s="107">
        <v>11741.61</v>
      </c>
      <c r="H129" s="107">
        <v>0</v>
      </c>
      <c r="I129" s="69">
        <f>G129-H129</f>
        <v>11741.61</v>
      </c>
      <c r="J129" s="111">
        <v>0</v>
      </c>
      <c r="K129" s="111">
        <v>0</v>
      </c>
      <c r="L129" s="219">
        <f>SUM(J129:K129)</f>
        <v>0</v>
      </c>
      <c r="M129" s="11" t="str">
        <f>IFERROR(L129/H129,"N/A")</f>
        <v>N/A</v>
      </c>
      <c r="N129" s="220">
        <f>SUM(I129:K129)</f>
        <v>11741.61</v>
      </c>
    </row>
    <row r="130" spans="1:14" hidden="1" outlineLevel="1">
      <c r="A130" s="214" t="s">
        <v>194</v>
      </c>
      <c r="B130" s="215" t="s">
        <v>132</v>
      </c>
      <c r="C130" s="216" t="s">
        <v>54</v>
      </c>
      <c r="D130" s="217">
        <v>1</v>
      </c>
      <c r="E130" s="218">
        <v>0.25</v>
      </c>
      <c r="F130" s="319"/>
      <c r="G130" s="107">
        <v>11439.99</v>
      </c>
      <c r="H130" s="107">
        <v>0</v>
      </c>
      <c r="I130" s="69">
        <f>G130-H130</f>
        <v>11439.99</v>
      </c>
      <c r="J130" s="111">
        <v>0</v>
      </c>
      <c r="K130" s="111">
        <v>0</v>
      </c>
      <c r="L130" s="219">
        <f>SUM(J130:K130)</f>
        <v>0</v>
      </c>
      <c r="M130" s="11" t="str">
        <f>IFERROR(L130/H130,"N/A")</f>
        <v>N/A</v>
      </c>
      <c r="N130" s="220">
        <f>SUM(I130:K130)</f>
        <v>11439.99</v>
      </c>
    </row>
    <row r="131" spans="1:14" hidden="1" outlineLevel="1">
      <c r="A131" s="214" t="s">
        <v>195</v>
      </c>
      <c r="B131" s="215" t="s">
        <v>196</v>
      </c>
      <c r="C131" s="216" t="s">
        <v>54</v>
      </c>
      <c r="D131" s="217">
        <v>1</v>
      </c>
      <c r="E131" s="218">
        <v>0.25</v>
      </c>
      <c r="F131" s="319"/>
      <c r="G131" s="107">
        <v>10920</v>
      </c>
      <c r="H131" s="107">
        <v>0</v>
      </c>
      <c r="I131" s="69">
        <f>G131-H131</f>
        <v>10920</v>
      </c>
      <c r="J131" s="111">
        <v>0</v>
      </c>
      <c r="K131" s="111">
        <v>0</v>
      </c>
      <c r="L131" s="219">
        <f>SUM(J131:K131)</f>
        <v>0</v>
      </c>
      <c r="M131" s="11" t="str">
        <f>IFERROR(L131/H131,"N/A")</f>
        <v>N/A</v>
      </c>
      <c r="N131" s="220">
        <f>SUM(I131:K131)</f>
        <v>10920</v>
      </c>
    </row>
    <row r="132" spans="1:14" hidden="1" outlineLevel="1">
      <c r="A132" s="214" t="s">
        <v>197</v>
      </c>
      <c r="B132" s="215" t="s">
        <v>137</v>
      </c>
      <c r="C132" s="216" t="s">
        <v>54</v>
      </c>
      <c r="D132" s="217">
        <v>1</v>
      </c>
      <c r="E132" s="218">
        <v>0.25</v>
      </c>
      <c r="F132" s="319"/>
      <c r="G132" s="107">
        <v>12890.79</v>
      </c>
      <c r="H132" s="107">
        <v>0</v>
      </c>
      <c r="I132" s="69">
        <f>G132-H132</f>
        <v>12890.79</v>
      </c>
      <c r="J132" s="111">
        <v>0</v>
      </c>
      <c r="K132" s="111">
        <v>0</v>
      </c>
      <c r="L132" s="219">
        <f>SUM(J132:K132)</f>
        <v>0</v>
      </c>
      <c r="M132" s="11" t="str">
        <f>IFERROR(L132/H132,"N/A")</f>
        <v>N/A</v>
      </c>
      <c r="N132" s="220">
        <f>SUM(I132:K132)</f>
        <v>12890.79</v>
      </c>
    </row>
    <row r="133" spans="1:14" hidden="1" outlineLevel="1">
      <c r="A133" s="214" t="s">
        <v>198</v>
      </c>
      <c r="B133" s="215" t="s">
        <v>199</v>
      </c>
      <c r="C133" s="216" t="s">
        <v>54</v>
      </c>
      <c r="D133" s="217">
        <v>1</v>
      </c>
      <c r="E133" s="218">
        <v>0.25</v>
      </c>
      <c r="F133" s="319"/>
      <c r="G133" s="107">
        <v>15002.01</v>
      </c>
      <c r="H133" s="107">
        <v>0</v>
      </c>
      <c r="I133" s="69">
        <f>G133-H133</f>
        <v>15002.01</v>
      </c>
      <c r="J133" s="111">
        <v>0</v>
      </c>
      <c r="K133" s="111">
        <v>0</v>
      </c>
      <c r="L133" s="219">
        <f>SUM(J133:K133)</f>
        <v>0</v>
      </c>
      <c r="M133" s="11" t="str">
        <f>IFERROR(L133/H133,"N/A")</f>
        <v>N/A</v>
      </c>
      <c r="N133" s="220">
        <f>SUM(I133:K133)</f>
        <v>15002.01</v>
      </c>
    </row>
    <row r="134" spans="1:14" hidden="1" outlineLevel="1">
      <c r="A134" s="214" t="s">
        <v>200</v>
      </c>
      <c r="B134" s="215" t="s">
        <v>152</v>
      </c>
      <c r="C134" s="216" t="s">
        <v>54</v>
      </c>
      <c r="D134" s="217">
        <v>1</v>
      </c>
      <c r="E134" s="218">
        <v>1</v>
      </c>
      <c r="F134" s="319"/>
      <c r="G134" s="107">
        <v>92500</v>
      </c>
      <c r="H134" s="107">
        <v>24535.439999999999</v>
      </c>
      <c r="I134" s="69">
        <f>G134-H134</f>
        <v>67964.56</v>
      </c>
      <c r="J134" s="111">
        <v>5773</v>
      </c>
      <c r="K134" s="111">
        <v>18762.439999999999</v>
      </c>
      <c r="L134" s="219">
        <f>SUM(J134:K134)</f>
        <v>24535.439999999999</v>
      </c>
      <c r="M134" s="11">
        <f>IFERROR(L134/H134,"N/A")</f>
        <v>1</v>
      </c>
      <c r="N134" s="220">
        <f>SUM(I134:K134)</f>
        <v>92500</v>
      </c>
    </row>
    <row r="135" spans="1:14" hidden="1" outlineLevel="1">
      <c r="A135" s="214" t="s">
        <v>201</v>
      </c>
      <c r="B135" s="215" t="s">
        <v>149</v>
      </c>
      <c r="C135" s="216" t="s">
        <v>54</v>
      </c>
      <c r="D135" s="217">
        <v>1</v>
      </c>
      <c r="E135" s="218">
        <v>1</v>
      </c>
      <c r="F135" s="319"/>
      <c r="G135" s="107">
        <v>33500</v>
      </c>
      <c r="H135" s="107">
        <v>8466.2999999999993</v>
      </c>
      <c r="I135" s="69">
        <f>G135-H135</f>
        <v>25033.7</v>
      </c>
      <c r="J135" s="111">
        <v>3231.61</v>
      </c>
      <c r="K135" s="111">
        <v>5234.6899999999996</v>
      </c>
      <c r="L135" s="219">
        <f>SUM(J135:K135)</f>
        <v>8466.2999999999993</v>
      </c>
      <c r="M135" s="11">
        <f>IFERROR(L135/H135,"N/A")</f>
        <v>1</v>
      </c>
      <c r="N135" s="220">
        <f>SUM(I135:K135)</f>
        <v>33500</v>
      </c>
    </row>
    <row r="136" spans="1:14" hidden="1" outlineLevel="1">
      <c r="A136" s="214" t="s">
        <v>202</v>
      </c>
      <c r="B136" s="215" t="s">
        <v>157</v>
      </c>
      <c r="C136" s="216" t="s">
        <v>54</v>
      </c>
      <c r="D136" s="217">
        <v>1</v>
      </c>
      <c r="E136" s="218">
        <v>0.1</v>
      </c>
      <c r="F136" s="319"/>
      <c r="G136" s="298">
        <v>18928</v>
      </c>
      <c r="H136" s="107">
        <v>8036.52</v>
      </c>
      <c r="I136" s="69">
        <v>0</v>
      </c>
      <c r="J136" s="111">
        <v>1885.57</v>
      </c>
      <c r="K136" s="111">
        <v>6150.95</v>
      </c>
      <c r="L136" s="219">
        <f>SUM(J136:K136)</f>
        <v>8036.5199999999995</v>
      </c>
      <c r="M136" s="11">
        <f>IFERROR(L136/H136,"N/A")</f>
        <v>0.99999999999999989</v>
      </c>
      <c r="N136" s="220">
        <f>SUM(I136:K136)</f>
        <v>8036.5199999999995</v>
      </c>
    </row>
    <row r="137" spans="1:14" hidden="1" outlineLevel="1">
      <c r="A137" s="214" t="s">
        <v>203</v>
      </c>
      <c r="B137" s="215" t="s">
        <v>152</v>
      </c>
      <c r="C137" s="216" t="s">
        <v>54</v>
      </c>
      <c r="D137" s="217">
        <v>1</v>
      </c>
      <c r="E137" s="218">
        <v>0.1</v>
      </c>
      <c r="F137" s="319"/>
      <c r="G137" s="107">
        <v>6250.51</v>
      </c>
      <c r="H137" s="107">
        <v>6250.51</v>
      </c>
      <c r="I137" s="69">
        <f>G137-H137</f>
        <v>0</v>
      </c>
      <c r="J137" s="296">
        <v>6979</v>
      </c>
      <c r="K137" s="111">
        <v>0</v>
      </c>
      <c r="L137" s="219">
        <f>SUM(J137:K137)</f>
        <v>6979</v>
      </c>
      <c r="M137" s="11">
        <f>IFERROR(L137/H137,"N/A")</f>
        <v>1.1165488896106077</v>
      </c>
      <c r="N137" s="220">
        <f>SUM(I137:K137)</f>
        <v>6979</v>
      </c>
    </row>
    <row r="138" spans="1:14" hidden="1" outlineLevel="1">
      <c r="A138" s="214" t="s">
        <v>204</v>
      </c>
      <c r="B138" s="215" t="s">
        <v>144</v>
      </c>
      <c r="C138" s="216" t="s">
        <v>54</v>
      </c>
      <c r="D138" s="217">
        <v>1</v>
      </c>
      <c r="E138" s="218">
        <v>0.15</v>
      </c>
      <c r="F138" s="319"/>
      <c r="G138" s="298">
        <v>13520.01</v>
      </c>
      <c r="H138" s="107">
        <v>6175.94</v>
      </c>
      <c r="I138" s="69">
        <f>G138-H138</f>
        <v>7344.0700000000006</v>
      </c>
      <c r="J138" s="111">
        <v>1276.57</v>
      </c>
      <c r="K138" s="111">
        <v>4899.37</v>
      </c>
      <c r="L138" s="219">
        <f>SUM(J138:K138)</f>
        <v>6175.94</v>
      </c>
      <c r="M138" s="11">
        <f>IFERROR(L138/H138,"N/A")</f>
        <v>1</v>
      </c>
      <c r="N138" s="220">
        <f>SUM(I138:K138)</f>
        <v>13520.010000000002</v>
      </c>
    </row>
    <row r="139" spans="1:14" hidden="1" outlineLevel="1">
      <c r="A139" s="214" t="s">
        <v>205</v>
      </c>
      <c r="B139" s="215" t="s">
        <v>132</v>
      </c>
      <c r="C139" s="216" t="s">
        <v>54</v>
      </c>
      <c r="D139" s="217">
        <v>1</v>
      </c>
      <c r="E139" s="218">
        <v>1</v>
      </c>
      <c r="F139" s="319"/>
      <c r="G139" s="107">
        <v>16966.439999999999</v>
      </c>
      <c r="H139" s="107">
        <v>1455.14</v>
      </c>
      <c r="I139" s="69">
        <f>G139-H139</f>
        <v>15511.3</v>
      </c>
      <c r="J139" s="111">
        <v>1455.14</v>
      </c>
      <c r="K139" s="111">
        <v>0</v>
      </c>
      <c r="L139" s="219">
        <f>SUM(J139:K139)</f>
        <v>1455.14</v>
      </c>
      <c r="M139" s="11">
        <f>IFERROR(L139/H139,"N/A")</f>
        <v>1</v>
      </c>
      <c r="N139" s="220">
        <f>SUM(I139:K139)</f>
        <v>16966.439999999999</v>
      </c>
    </row>
    <row r="140" spans="1:14" hidden="1" outlineLevel="1">
      <c r="A140" s="214" t="s">
        <v>206</v>
      </c>
      <c r="B140" s="215" t="s">
        <v>132</v>
      </c>
      <c r="C140" s="216" t="s">
        <v>54</v>
      </c>
      <c r="D140" s="217">
        <v>1</v>
      </c>
      <c r="E140" s="218">
        <v>1</v>
      </c>
      <c r="F140" s="319"/>
      <c r="G140" s="107">
        <v>1296.51</v>
      </c>
      <c r="H140" s="107">
        <v>1296.51</v>
      </c>
      <c r="I140" s="69">
        <f>G140-H140</f>
        <v>0</v>
      </c>
      <c r="J140" s="111">
        <v>1296.51</v>
      </c>
      <c r="K140" s="111">
        <v>0</v>
      </c>
      <c r="L140" s="219">
        <f>SUM(J140:K140)</f>
        <v>1296.51</v>
      </c>
      <c r="M140" s="11">
        <f>IFERROR(L140/H140,"N/A")</f>
        <v>1</v>
      </c>
      <c r="N140" s="220">
        <f>SUM(I140:K140)</f>
        <v>1296.51</v>
      </c>
    </row>
    <row r="141" spans="1:14" collapsed="1">
      <c r="A141" s="214"/>
      <c r="B141" s="215"/>
      <c r="C141" s="216" t="s">
        <v>54</v>
      </c>
      <c r="D141" s="217">
        <f>SUM(D85:D140)</f>
        <v>55</v>
      </c>
      <c r="E141" s="218"/>
      <c r="F141" s="319"/>
      <c r="G141" s="107">
        <f>SUM(G85:G140)</f>
        <v>1023267.6700000002</v>
      </c>
      <c r="H141" s="107">
        <f t="shared" ref="H141:N141" si="11">SUM(H85:H140)</f>
        <v>161812.32</v>
      </c>
      <c r="I141" s="69">
        <f t="shared" si="11"/>
        <v>850563.87</v>
      </c>
      <c r="J141" s="111">
        <f t="shared" si="11"/>
        <v>73600.26999999999</v>
      </c>
      <c r="K141" s="111">
        <f t="shared" si="11"/>
        <v>88212.54</v>
      </c>
      <c r="L141" s="69">
        <f t="shared" si="11"/>
        <v>161812.81000000003</v>
      </c>
      <c r="M141" s="11">
        <f>IFERROR(L141/H141,"N/A")</f>
        <v>1.0000030281995835</v>
      </c>
      <c r="N141" s="112">
        <f t="shared" si="11"/>
        <v>1012376.6800000002</v>
      </c>
    </row>
    <row r="142" spans="1:14" hidden="1" outlineLevel="1">
      <c r="A142" s="214" t="s">
        <v>207</v>
      </c>
      <c r="B142" s="215" t="s">
        <v>208</v>
      </c>
      <c r="C142" s="216" t="s">
        <v>49</v>
      </c>
      <c r="D142" s="217">
        <v>1</v>
      </c>
      <c r="E142" s="218">
        <v>0.3</v>
      </c>
      <c r="F142" s="319"/>
      <c r="G142" s="107">
        <v>39775.43</v>
      </c>
      <c r="H142" s="107">
        <v>34443.839999999997</v>
      </c>
      <c r="I142" s="69">
        <f>G142-H142</f>
        <v>5331.5900000000038</v>
      </c>
      <c r="J142" s="111">
        <v>16579.88</v>
      </c>
      <c r="K142" s="111">
        <v>17863.96</v>
      </c>
      <c r="L142" s="219">
        <f>SUM(J142:K142)</f>
        <v>34443.839999999997</v>
      </c>
      <c r="M142" s="11">
        <f>IFERROR(L142/H142,"N/A")</f>
        <v>1</v>
      </c>
      <c r="N142" s="220">
        <v>39775.43</v>
      </c>
    </row>
    <row r="143" spans="1:14" hidden="1" outlineLevel="1">
      <c r="A143" s="214" t="s">
        <v>209</v>
      </c>
      <c r="B143" s="215" t="s">
        <v>210</v>
      </c>
      <c r="C143" s="216" t="s">
        <v>49</v>
      </c>
      <c r="D143" s="217">
        <v>1</v>
      </c>
      <c r="E143" s="218">
        <v>0.03</v>
      </c>
      <c r="F143" s="319"/>
      <c r="G143" s="107">
        <v>6850.09</v>
      </c>
      <c r="H143" s="107">
        <v>6850.09</v>
      </c>
      <c r="I143" s="69">
        <f>G143-H143</f>
        <v>0</v>
      </c>
      <c r="J143" s="111">
        <v>3341.62</v>
      </c>
      <c r="K143" s="111">
        <v>3508.47</v>
      </c>
      <c r="L143" s="219">
        <f>SUM(J143:K143)</f>
        <v>6850.09</v>
      </c>
      <c r="M143" s="11">
        <f>IFERROR(L143/H143,"N/A")</f>
        <v>1</v>
      </c>
      <c r="N143" s="220">
        <f>SUM(I143:K143)</f>
        <v>6850.09</v>
      </c>
    </row>
    <row r="144" spans="1:14" hidden="1" outlineLevel="1">
      <c r="A144" s="214" t="s">
        <v>211</v>
      </c>
      <c r="B144" s="215" t="s">
        <v>212</v>
      </c>
      <c r="C144" s="216" t="s">
        <v>49</v>
      </c>
      <c r="D144" s="217">
        <v>1</v>
      </c>
      <c r="E144" s="218">
        <v>0.03</v>
      </c>
      <c r="F144" s="319"/>
      <c r="G144" s="107">
        <v>3981.97</v>
      </c>
      <c r="H144" s="107">
        <v>3981.97</v>
      </c>
      <c r="I144" s="69">
        <f>G144-H144</f>
        <v>0</v>
      </c>
      <c r="J144" s="111">
        <v>2052.23</v>
      </c>
      <c r="K144" s="111">
        <v>1929.74</v>
      </c>
      <c r="L144" s="219">
        <f>SUM(J144:K144)</f>
        <v>3981.9700000000003</v>
      </c>
      <c r="M144" s="11">
        <f>IFERROR(L144/H144,"N/A")</f>
        <v>1.0000000000000002</v>
      </c>
      <c r="N144" s="220">
        <f>SUM(I144:K144)</f>
        <v>3981.9700000000003</v>
      </c>
    </row>
    <row r="145" spans="1:14" hidden="1" outlineLevel="1">
      <c r="A145" s="214" t="s">
        <v>213</v>
      </c>
      <c r="B145" s="215" t="s">
        <v>214</v>
      </c>
      <c r="C145" s="216" t="s">
        <v>49</v>
      </c>
      <c r="D145" s="217">
        <v>1</v>
      </c>
      <c r="E145" s="218">
        <v>0.1</v>
      </c>
      <c r="F145" s="319"/>
      <c r="G145" s="107">
        <v>26100.02</v>
      </c>
      <c r="H145" s="107">
        <v>0</v>
      </c>
      <c r="I145" s="69">
        <f>G145-H145</f>
        <v>26100.02</v>
      </c>
      <c r="J145" s="111">
        <v>0</v>
      </c>
      <c r="K145" s="111">
        <v>0</v>
      </c>
      <c r="L145" s="219">
        <f>SUM(J145:K145)</f>
        <v>0</v>
      </c>
      <c r="M145" s="11" t="str">
        <f>IFERROR(L145/H145,"N/A")</f>
        <v>N/A</v>
      </c>
      <c r="N145" s="220">
        <f>SUM(I145:K145)</f>
        <v>26100.02</v>
      </c>
    </row>
    <row r="146" spans="1:14" hidden="1" outlineLevel="1">
      <c r="A146" s="214" t="s">
        <v>215</v>
      </c>
      <c r="B146" s="215" t="s">
        <v>216</v>
      </c>
      <c r="C146" s="216" t="s">
        <v>49</v>
      </c>
      <c r="D146" s="217">
        <v>1</v>
      </c>
      <c r="E146" s="218">
        <v>0.1</v>
      </c>
      <c r="F146" s="319"/>
      <c r="G146" s="107">
        <v>21149.99</v>
      </c>
      <c r="H146" s="107">
        <v>0</v>
      </c>
      <c r="I146" s="69">
        <f>G146-H146</f>
        <v>21149.99</v>
      </c>
      <c r="J146" s="111">
        <v>0</v>
      </c>
      <c r="K146" s="111">
        <v>0</v>
      </c>
      <c r="L146" s="219">
        <f>SUM(J146:K146)</f>
        <v>0</v>
      </c>
      <c r="M146" s="11" t="str">
        <f>IFERROR(L146/H146,"N/A")</f>
        <v>N/A</v>
      </c>
      <c r="N146" s="220">
        <f>SUM(I146:K146)</f>
        <v>21149.99</v>
      </c>
    </row>
    <row r="147" spans="1:14" hidden="1" outlineLevel="1">
      <c r="A147" s="214" t="s">
        <v>217</v>
      </c>
      <c r="B147" s="215" t="s">
        <v>218</v>
      </c>
      <c r="C147" s="216" t="s">
        <v>49</v>
      </c>
      <c r="D147" s="217">
        <v>1</v>
      </c>
      <c r="E147" s="218">
        <v>0.02</v>
      </c>
      <c r="F147" s="319"/>
      <c r="G147" s="107">
        <v>5657.08</v>
      </c>
      <c r="H147" s="107">
        <v>0</v>
      </c>
      <c r="I147" s="69">
        <f>G147-H147</f>
        <v>5657.08</v>
      </c>
      <c r="J147" s="111">
        <v>0</v>
      </c>
      <c r="K147" s="111">
        <v>0</v>
      </c>
      <c r="L147" s="219">
        <f>SUM(J147:K147)</f>
        <v>0</v>
      </c>
      <c r="M147" s="11" t="str">
        <f>IFERROR(L147/H147,"N/A")</f>
        <v>N/A</v>
      </c>
      <c r="N147" s="220">
        <f>SUM(I147:K147)</f>
        <v>5657.08</v>
      </c>
    </row>
    <row r="148" spans="1:14" hidden="1" outlineLevel="1">
      <c r="A148" s="214" t="s">
        <v>219</v>
      </c>
      <c r="B148" s="215" t="s">
        <v>220</v>
      </c>
      <c r="C148" s="216" t="s">
        <v>49</v>
      </c>
      <c r="D148" s="217">
        <v>1</v>
      </c>
      <c r="E148" s="218">
        <v>0.2</v>
      </c>
      <c r="F148" s="319"/>
      <c r="G148" s="107">
        <v>39326.019999999997</v>
      </c>
      <c r="H148" s="107">
        <v>0</v>
      </c>
      <c r="I148" s="69">
        <f>G148-H148</f>
        <v>39326.019999999997</v>
      </c>
      <c r="J148" s="111">
        <v>0</v>
      </c>
      <c r="K148" s="111">
        <v>0</v>
      </c>
      <c r="L148" s="219">
        <f>SUM(J148:K148)</f>
        <v>0</v>
      </c>
      <c r="M148" s="11" t="str">
        <f>IFERROR(L148/H148,"N/A")</f>
        <v>N/A</v>
      </c>
      <c r="N148" s="220">
        <f>SUM(I148:K148)</f>
        <v>39326.019999999997</v>
      </c>
    </row>
    <row r="149" spans="1:14" collapsed="1">
      <c r="A149" s="214"/>
      <c r="B149" s="215"/>
      <c r="C149" s="216" t="s">
        <v>49</v>
      </c>
      <c r="D149" s="217">
        <f>SUM(D142:D148)</f>
        <v>7</v>
      </c>
      <c r="E149" s="218"/>
      <c r="F149" s="319"/>
      <c r="G149" s="107">
        <f>SUM(G142:G148)</f>
        <v>142840.6</v>
      </c>
      <c r="H149" s="107">
        <f t="shared" ref="H149:N149" si="12">SUM(H142:H148)</f>
        <v>45275.899999999994</v>
      </c>
      <c r="I149" s="69">
        <f t="shared" si="12"/>
        <v>97564.700000000012</v>
      </c>
      <c r="J149" s="111">
        <f t="shared" si="12"/>
        <v>21973.73</v>
      </c>
      <c r="K149" s="111">
        <f t="shared" si="12"/>
        <v>23302.170000000002</v>
      </c>
      <c r="L149" s="69">
        <f t="shared" si="12"/>
        <v>45275.899999999994</v>
      </c>
      <c r="M149" s="11">
        <f>IFERROR(L149/H149,"N/A")</f>
        <v>1</v>
      </c>
      <c r="N149" s="112">
        <f t="shared" si="12"/>
        <v>142840.6</v>
      </c>
    </row>
    <row r="150" spans="1:14">
      <c r="A150" s="214"/>
      <c r="B150" s="215"/>
      <c r="C150" s="221"/>
      <c r="D150" s="222"/>
      <c r="E150" s="223"/>
      <c r="F150" s="319"/>
      <c r="G150" s="107">
        <v>0</v>
      </c>
      <c r="H150" s="107">
        <v>0</v>
      </c>
      <c r="I150" s="73">
        <v>0</v>
      </c>
      <c r="J150" s="111">
        <v>0</v>
      </c>
      <c r="K150" s="111">
        <v>0</v>
      </c>
      <c r="L150" s="219">
        <f t="shared" ref="L149:L150" si="13">SUM(J150:K150)</f>
        <v>0</v>
      </c>
      <c r="M150" s="11" t="str">
        <f t="shared" ref="M148:M151" si="14">IFERROR(L150/H150,"N/A")</f>
        <v>N/A</v>
      </c>
      <c r="N150" s="220">
        <f t="shared" ref="N150" si="15">SUM(I150:K150)</f>
        <v>0</v>
      </c>
    </row>
    <row r="151" spans="1:14" ht="13.5" thickBot="1">
      <c r="A151" s="196"/>
      <c r="B151" s="178"/>
      <c r="C151" s="224" t="s">
        <v>221</v>
      </c>
      <c r="D151" s="225"/>
      <c r="E151" s="225"/>
      <c r="F151" s="178"/>
      <c r="G151" s="74">
        <f>SUM(G84,G141,G149)</f>
        <v>1707813.4100000001</v>
      </c>
      <c r="H151" s="74">
        <f t="shared" ref="H151:L151" si="16">SUM(H84,H141,H149)</f>
        <v>216323.72</v>
      </c>
      <c r="I151" s="74">
        <f t="shared" si="16"/>
        <v>1480598.21</v>
      </c>
      <c r="J151" s="74">
        <f t="shared" si="16"/>
        <v>99619.049999999988</v>
      </c>
      <c r="K151" s="74">
        <f t="shared" si="16"/>
        <v>116705.15999999999</v>
      </c>
      <c r="L151" s="74">
        <f t="shared" si="16"/>
        <v>216324.21000000002</v>
      </c>
      <c r="M151" s="18">
        <f t="shared" si="14"/>
        <v>1.0000022651237692</v>
      </c>
      <c r="N151" s="75">
        <f>SUM(N84,N141,N149)</f>
        <v>1696922.4200000004</v>
      </c>
    </row>
    <row r="152" spans="1:14" ht="13.5" thickBot="1">
      <c r="J152" s="226"/>
    </row>
    <row r="153" spans="1:14">
      <c r="A153" s="227" t="s">
        <v>222</v>
      </c>
      <c r="B153" s="204"/>
      <c r="C153" s="204"/>
      <c r="D153" s="204"/>
      <c r="E153" s="204"/>
      <c r="F153" s="205"/>
      <c r="G153" s="206"/>
      <c r="H153" s="206"/>
      <c r="I153" s="206"/>
      <c r="J153" s="206"/>
      <c r="K153" s="206"/>
      <c r="L153" s="206"/>
      <c r="M153" s="4"/>
      <c r="N153" s="3"/>
    </row>
    <row r="154" spans="1:14" s="211" customFormat="1" ht="11.25">
      <c r="A154" s="207" t="s">
        <v>223</v>
      </c>
      <c r="B154" s="208"/>
      <c r="C154" s="208"/>
      <c r="D154" s="208"/>
      <c r="E154" s="208"/>
      <c r="F154" s="209"/>
      <c r="G154" s="210"/>
      <c r="H154" s="210"/>
      <c r="I154" s="210"/>
      <c r="J154" s="210"/>
      <c r="K154" s="210"/>
      <c r="L154" s="299"/>
      <c r="M154" s="6"/>
      <c r="N154" s="5"/>
    </row>
    <row r="155" spans="1:14" ht="33.75">
      <c r="A155" s="228" t="s">
        <v>224</v>
      </c>
      <c r="B155" s="229"/>
      <c r="C155" s="230"/>
      <c r="D155" s="230"/>
      <c r="E155" s="230"/>
      <c r="F155" s="230"/>
      <c r="G155" s="213" t="str">
        <f>G$15</f>
        <v>TOTAL
PROGRAM
BUDGET</v>
      </c>
      <c r="H155" s="213" t="str">
        <f t="shared" ref="H155:N155" si="17">H$15</f>
        <v>SM GRANT
BUDGET</v>
      </c>
      <c r="I155" s="213" t="str">
        <f t="shared" si="17"/>
        <v>NON-CITY PROGRAM BUDGET</v>
      </c>
      <c r="J155" s="213" t="str">
        <f t="shared" si="17"/>
        <v>SM 
MID-YEAR EXPEND.</v>
      </c>
      <c r="K155" s="213" t="str">
        <f t="shared" si="17"/>
        <v>SM  
YEAR-END EXPEND.</v>
      </c>
      <c r="L155" s="213" t="str">
        <f t="shared" si="17"/>
        <v>SM TOTAL EXPEND.</v>
      </c>
      <c r="M155" s="17" t="str">
        <f t="shared" si="17"/>
        <v>SM PERCENT EXPENDED</v>
      </c>
      <c r="N155" s="98" t="str">
        <f t="shared" si="17"/>
        <v>YEAR-END
 TOTAL PROGRAM EXPEND.</v>
      </c>
    </row>
    <row r="156" spans="1:14">
      <c r="A156" s="231" t="s">
        <v>225</v>
      </c>
      <c r="B156" s="232"/>
      <c r="C156" s="232"/>
      <c r="D156" s="233"/>
      <c r="E156" s="234"/>
      <c r="F156" s="235"/>
      <c r="G156" s="104">
        <v>115756</v>
      </c>
      <c r="H156" s="105">
        <v>14870.46</v>
      </c>
      <c r="I156" s="69">
        <f>G156-H156</f>
        <v>100885.54000000001</v>
      </c>
      <c r="J156" s="148">
        <v>6272.05</v>
      </c>
      <c r="K156" s="111">
        <v>8598.41</v>
      </c>
      <c r="L156" s="69">
        <f>SUM(J156:K156)</f>
        <v>14870.46</v>
      </c>
      <c r="M156" s="11">
        <f>IFERROR(L156/H156,"N/A")</f>
        <v>1</v>
      </c>
      <c r="N156" s="112">
        <v>115756</v>
      </c>
    </row>
    <row r="157" spans="1:14">
      <c r="A157" s="236" t="s">
        <v>226</v>
      </c>
      <c r="B157" s="232"/>
      <c r="C157" s="103"/>
      <c r="D157" s="233"/>
      <c r="E157" s="234"/>
      <c r="F157" s="235"/>
      <c r="G157" s="104">
        <v>19635.330000000002</v>
      </c>
      <c r="H157" s="105">
        <v>2522.4299999999998</v>
      </c>
      <c r="I157" s="113">
        <f>G157-H157</f>
        <v>17112.900000000001</v>
      </c>
      <c r="J157" s="148">
        <v>1459.62</v>
      </c>
      <c r="K157" s="114">
        <v>1062.81</v>
      </c>
      <c r="L157" s="73">
        <f t="shared" ref="L157:L160" si="18">SUM(J157:K157)</f>
        <v>2522.4299999999998</v>
      </c>
      <c r="M157" s="10">
        <f t="shared" ref="M157:M160" si="19">IFERROR(L157/H157,"N/A")</f>
        <v>1</v>
      </c>
      <c r="N157" s="112">
        <v>19635.330000000002</v>
      </c>
    </row>
    <row r="158" spans="1:14">
      <c r="A158" s="236" t="s">
        <v>227</v>
      </c>
      <c r="B158" s="232"/>
      <c r="C158" s="103"/>
      <c r="D158" s="233"/>
      <c r="E158" s="234"/>
      <c r="F158" s="235"/>
      <c r="G158" s="104">
        <v>11.13</v>
      </c>
      <c r="H158" s="105">
        <v>1.43</v>
      </c>
      <c r="I158" s="113">
        <f>G158-H158</f>
        <v>9.7000000000000011</v>
      </c>
      <c r="J158" s="148">
        <v>1.43</v>
      </c>
      <c r="K158" s="114">
        <v>0</v>
      </c>
      <c r="L158" s="73">
        <f t="shared" ref="L158:L159" si="20">SUM(J158:K158)</f>
        <v>1.43</v>
      </c>
      <c r="M158" s="10">
        <f t="shared" ref="M158:M159" si="21">IFERROR(L158/H158,"N/A")</f>
        <v>1</v>
      </c>
      <c r="N158" s="112">
        <v>11.13</v>
      </c>
    </row>
    <row r="159" spans="1:14">
      <c r="A159" s="236" t="s">
        <v>228</v>
      </c>
      <c r="B159" s="232"/>
      <c r="C159" s="103"/>
      <c r="D159" s="233"/>
      <c r="E159" s="234"/>
      <c r="F159" s="235"/>
      <c r="G159" s="105">
        <v>22108.47</v>
      </c>
      <c r="H159" s="105">
        <v>2840.14</v>
      </c>
      <c r="I159" s="113">
        <f>G159-H159</f>
        <v>19268.330000000002</v>
      </c>
      <c r="J159" s="148">
        <v>1348.42</v>
      </c>
      <c r="K159" s="114">
        <v>1491.72</v>
      </c>
      <c r="L159" s="73">
        <f t="shared" si="20"/>
        <v>2840.1400000000003</v>
      </c>
      <c r="M159" s="10">
        <f t="shared" si="21"/>
        <v>1.0000000000000002</v>
      </c>
      <c r="N159" s="112">
        <v>22108.47</v>
      </c>
    </row>
    <row r="160" spans="1:14">
      <c r="A160" s="236" t="s">
        <v>229</v>
      </c>
      <c r="B160" s="232"/>
      <c r="C160" s="103"/>
      <c r="D160" s="233"/>
      <c r="E160" s="234"/>
      <c r="F160" s="235"/>
      <c r="G160" s="104">
        <v>128897.36</v>
      </c>
      <c r="H160" s="105">
        <v>16558.650000000001</v>
      </c>
      <c r="I160" s="113">
        <f>G160-H160</f>
        <v>112338.70999999999</v>
      </c>
      <c r="J160" s="148">
        <v>4686.57</v>
      </c>
      <c r="K160" s="114">
        <v>11872.08</v>
      </c>
      <c r="L160" s="73">
        <f t="shared" si="18"/>
        <v>16558.650000000001</v>
      </c>
      <c r="M160" s="10">
        <f t="shared" si="19"/>
        <v>1</v>
      </c>
      <c r="N160" s="112">
        <v>128897.36</v>
      </c>
    </row>
    <row r="161" spans="1:14" ht="13.5" thickBot="1">
      <c r="A161" s="196"/>
      <c r="B161" s="178"/>
      <c r="C161" s="237" t="s">
        <v>230</v>
      </c>
      <c r="D161" s="238"/>
      <c r="E161" s="238"/>
      <c r="F161" s="239"/>
      <c r="G161" s="74">
        <f t="shared" ref="G161:L161" si="22">SUM(G156:G160)</f>
        <v>286408.29000000004</v>
      </c>
      <c r="H161" s="74">
        <f t="shared" si="22"/>
        <v>36793.11</v>
      </c>
      <c r="I161" s="74">
        <f t="shared" si="22"/>
        <v>249615.18</v>
      </c>
      <c r="J161" s="152">
        <f t="shared" si="22"/>
        <v>13768.09</v>
      </c>
      <c r="K161" s="74">
        <f t="shared" si="22"/>
        <v>23025.019999999997</v>
      </c>
      <c r="L161" s="74">
        <f t="shared" si="22"/>
        <v>36793.11</v>
      </c>
      <c r="M161" s="18">
        <f>IFERROR(L161/H161,"N/A")</f>
        <v>1</v>
      </c>
      <c r="N161" s="75">
        <f>SUM(N156:N160)</f>
        <v>286408.29000000004</v>
      </c>
    </row>
    <row r="162" spans="1:14" ht="13.5" thickBot="1"/>
    <row r="163" spans="1:14" s="211" customFormat="1">
      <c r="A163" s="227" t="s">
        <v>231</v>
      </c>
      <c r="B163" s="204"/>
      <c r="C163" s="204"/>
      <c r="D163" s="204"/>
      <c r="E163" s="204"/>
      <c r="F163" s="205"/>
      <c r="G163" s="206"/>
      <c r="H163" s="206"/>
      <c r="I163" s="206"/>
      <c r="J163" s="206"/>
      <c r="K163" s="206"/>
      <c r="L163" s="206"/>
      <c r="M163" s="4"/>
      <c r="N163" s="3"/>
    </row>
    <row r="164" spans="1:14" s="211" customFormat="1" ht="11.25">
      <c r="A164" s="207" t="s">
        <v>232</v>
      </c>
      <c r="B164" s="208"/>
      <c r="C164" s="208"/>
      <c r="D164" s="208"/>
      <c r="E164" s="208"/>
      <c r="F164" s="209"/>
      <c r="G164" s="210"/>
      <c r="H164" s="210"/>
      <c r="I164" s="210"/>
      <c r="J164" s="210"/>
      <c r="K164" s="210"/>
      <c r="L164" s="210"/>
      <c r="M164" s="6"/>
      <c r="N164" s="5"/>
    </row>
    <row r="165" spans="1:14" ht="33.75">
      <c r="A165" s="228" t="s">
        <v>224</v>
      </c>
      <c r="B165" s="229"/>
      <c r="C165" s="230"/>
      <c r="D165" s="230"/>
      <c r="E165" s="230"/>
      <c r="F165" s="230"/>
      <c r="G165" s="213" t="str">
        <f>G$15</f>
        <v>TOTAL
PROGRAM
BUDGET</v>
      </c>
      <c r="H165" s="213" t="str">
        <f t="shared" ref="H165:N165" si="23">H$15</f>
        <v>SM GRANT
BUDGET</v>
      </c>
      <c r="I165" s="213" t="str">
        <f t="shared" si="23"/>
        <v>NON-CITY PROGRAM BUDGET</v>
      </c>
      <c r="J165" s="213" t="str">
        <f t="shared" si="23"/>
        <v>SM 
MID-YEAR EXPEND.</v>
      </c>
      <c r="K165" s="213" t="str">
        <f t="shared" si="23"/>
        <v>SM  
YEAR-END EXPEND.</v>
      </c>
      <c r="L165" s="213" t="str">
        <f t="shared" si="23"/>
        <v>SM TOTAL EXPEND.</v>
      </c>
      <c r="M165" s="17" t="str">
        <f t="shared" si="23"/>
        <v>SM PERCENT EXPENDED</v>
      </c>
      <c r="N165" s="98" t="str">
        <f t="shared" si="23"/>
        <v>YEAR-END
 TOTAL PROGRAM EXPEND.</v>
      </c>
    </row>
    <row r="166" spans="1:14">
      <c r="A166" s="240" t="s">
        <v>233</v>
      </c>
      <c r="B166" s="241"/>
      <c r="C166" s="106"/>
      <c r="D166" s="242"/>
      <c r="E166" s="243"/>
      <c r="F166" s="235"/>
      <c r="G166" s="107">
        <v>42504</v>
      </c>
      <c r="H166" s="107">
        <v>0</v>
      </c>
      <c r="I166" s="69">
        <f>G166-H166</f>
        <v>42504</v>
      </c>
      <c r="J166" s="111">
        <v>0</v>
      </c>
      <c r="K166" s="111">
        <v>0</v>
      </c>
      <c r="L166" s="69">
        <f>SUM(J166:K166)</f>
        <v>0</v>
      </c>
      <c r="M166" s="11" t="str">
        <f>IFERROR(L166/H166,"N/A")</f>
        <v>N/A</v>
      </c>
      <c r="N166" s="112">
        <v>42504</v>
      </c>
    </row>
    <row r="167" spans="1:14">
      <c r="A167" s="244" t="s">
        <v>234</v>
      </c>
      <c r="B167" s="241"/>
      <c r="C167" s="106"/>
      <c r="D167" s="242"/>
      <c r="E167" s="243"/>
      <c r="F167" s="235"/>
      <c r="G167" s="107">
        <v>29020.25</v>
      </c>
      <c r="H167" s="107">
        <v>0</v>
      </c>
      <c r="I167" s="73">
        <f t="shared" ref="I167" si="24">G167-H167</f>
        <v>29020.25</v>
      </c>
      <c r="J167" s="111">
        <v>0</v>
      </c>
      <c r="K167" s="114">
        <v>0</v>
      </c>
      <c r="L167" s="73">
        <f t="shared" ref="L167" si="25">SUM(J167:K167)</f>
        <v>0</v>
      </c>
      <c r="M167" s="10" t="str">
        <f t="shared" ref="M167" si="26">IFERROR(L167/H167,"N/A")</f>
        <v>N/A</v>
      </c>
      <c r="N167" s="112">
        <v>29020.25</v>
      </c>
    </row>
    <row r="168" spans="1:14">
      <c r="A168" s="244"/>
      <c r="B168" s="241"/>
      <c r="C168" s="106"/>
      <c r="D168" s="242"/>
      <c r="E168" s="243"/>
      <c r="F168" s="235"/>
      <c r="G168" s="104">
        <v>0</v>
      </c>
      <c r="H168" s="104">
        <v>0</v>
      </c>
      <c r="I168" s="76">
        <f t="shared" ref="I168" si="27">G168-H168</f>
        <v>0</v>
      </c>
      <c r="J168" s="100">
        <v>0</v>
      </c>
      <c r="K168" s="100">
        <v>0</v>
      </c>
      <c r="L168" s="73">
        <f t="shared" ref="L168" si="28">SUM(J168:K168)</f>
        <v>0</v>
      </c>
      <c r="M168" s="10" t="str">
        <f t="shared" ref="M168" si="29">IFERROR(L168/H168,"N/A")</f>
        <v>N/A</v>
      </c>
      <c r="N168" s="112">
        <f t="shared" ref="N168" si="30">SUM(G168)</f>
        <v>0</v>
      </c>
    </row>
    <row r="169" spans="1:14" ht="13.5" thickBot="1">
      <c r="A169" s="196"/>
      <c r="B169" s="178"/>
      <c r="C169" s="237" t="s">
        <v>235</v>
      </c>
      <c r="D169" s="238"/>
      <c r="E169" s="238"/>
      <c r="F169" s="239"/>
      <c r="G169" s="74">
        <f>SUM(G166:G168)</f>
        <v>71524.25</v>
      </c>
      <c r="H169" s="74">
        <f t="shared" ref="H169:L169" si="31">SUM(H166:H168)</f>
        <v>0</v>
      </c>
      <c r="I169" s="74">
        <f>SUM(I166:I168)</f>
        <v>71524.25</v>
      </c>
      <c r="J169" s="74">
        <f t="shared" si="31"/>
        <v>0</v>
      </c>
      <c r="K169" s="74">
        <f t="shared" si="31"/>
        <v>0</v>
      </c>
      <c r="L169" s="74">
        <f t="shared" si="31"/>
        <v>0</v>
      </c>
      <c r="M169" s="18" t="str">
        <f>IFERROR(L169/H169,"N/A")</f>
        <v>N/A</v>
      </c>
      <c r="N169" s="75">
        <f>SUM(N166:N168)</f>
        <v>71524.25</v>
      </c>
    </row>
    <row r="170" spans="1:14" ht="13.5" thickBot="1"/>
    <row r="171" spans="1:14" s="211" customFormat="1">
      <c r="A171" s="203" t="s">
        <v>236</v>
      </c>
      <c r="B171" s="204"/>
      <c r="C171" s="204"/>
      <c r="D171" s="204"/>
      <c r="E171" s="204"/>
      <c r="F171" s="205"/>
      <c r="G171" s="206"/>
      <c r="H171" s="206"/>
      <c r="I171" s="206"/>
      <c r="J171" s="206"/>
      <c r="K171" s="206"/>
      <c r="L171" s="206"/>
      <c r="M171" s="4"/>
      <c r="N171" s="3"/>
    </row>
    <row r="172" spans="1:14">
      <c r="A172" s="207" t="s">
        <v>237</v>
      </c>
      <c r="B172" s="208"/>
      <c r="C172" s="208"/>
      <c r="D172" s="208"/>
      <c r="E172" s="208"/>
      <c r="F172" s="209"/>
      <c r="G172" s="210"/>
      <c r="H172" s="210"/>
      <c r="I172" s="210"/>
      <c r="J172" s="210"/>
      <c r="K172" s="210"/>
      <c r="L172" s="210"/>
      <c r="M172" s="6"/>
      <c r="N172" s="5"/>
    </row>
    <row r="173" spans="1:14" ht="33.75">
      <c r="A173" s="228" t="s">
        <v>224</v>
      </c>
      <c r="B173" s="229"/>
      <c r="C173" s="230"/>
      <c r="D173" s="230"/>
      <c r="E173" s="230"/>
      <c r="F173" s="230"/>
      <c r="G173" s="213" t="str">
        <f>G$15</f>
        <v>TOTAL
PROGRAM
BUDGET</v>
      </c>
      <c r="H173" s="213" t="str">
        <f t="shared" ref="H173:N173" si="32">H$15</f>
        <v>SM GRANT
BUDGET</v>
      </c>
      <c r="I173" s="213" t="str">
        <f t="shared" si="32"/>
        <v>NON-CITY PROGRAM BUDGET</v>
      </c>
      <c r="J173" s="213" t="str">
        <f t="shared" si="32"/>
        <v>SM 
MID-YEAR EXPEND.</v>
      </c>
      <c r="K173" s="213" t="str">
        <f t="shared" si="32"/>
        <v>SM  
YEAR-END EXPEND.</v>
      </c>
      <c r="L173" s="213" t="str">
        <f t="shared" si="32"/>
        <v>SM TOTAL EXPEND.</v>
      </c>
      <c r="M173" s="17" t="str">
        <f t="shared" si="32"/>
        <v>SM PERCENT EXPENDED</v>
      </c>
      <c r="N173" s="98" t="str">
        <f t="shared" si="32"/>
        <v>YEAR-END
 TOTAL PROGRAM EXPEND.</v>
      </c>
    </row>
    <row r="174" spans="1:14">
      <c r="A174" s="240" t="s">
        <v>238</v>
      </c>
      <c r="B174" s="241"/>
      <c r="C174" s="106"/>
      <c r="D174" s="242"/>
      <c r="E174" s="243"/>
      <c r="F174" s="235"/>
      <c r="G174" s="104">
        <v>10925</v>
      </c>
      <c r="H174" s="107">
        <v>974</v>
      </c>
      <c r="I174" s="69">
        <f t="shared" ref="I174:I183" si="33">G174-H174</f>
        <v>9951</v>
      </c>
      <c r="J174" s="148">
        <v>487</v>
      </c>
      <c r="K174" s="111">
        <v>487</v>
      </c>
      <c r="L174" s="69">
        <f>SUM(J174:K174)</f>
        <v>974</v>
      </c>
      <c r="M174" s="11">
        <f>IFERROR(L174/H174,"N/A")</f>
        <v>1</v>
      </c>
      <c r="N174" s="112">
        <f>SUM(I174:K174)</f>
        <v>10925</v>
      </c>
    </row>
    <row r="175" spans="1:14">
      <c r="A175" s="240" t="s">
        <v>239</v>
      </c>
      <c r="B175" s="241"/>
      <c r="C175" s="106"/>
      <c r="D175" s="242"/>
      <c r="E175" s="243"/>
      <c r="F175" s="235"/>
      <c r="G175" s="104">
        <v>12075</v>
      </c>
      <c r="H175" s="107">
        <v>0</v>
      </c>
      <c r="I175" s="113">
        <f t="shared" si="33"/>
        <v>12075</v>
      </c>
      <c r="J175" s="148"/>
      <c r="K175" s="111">
        <v>0</v>
      </c>
      <c r="L175" s="69">
        <f t="shared" ref="L175:L182" si="34">SUM(J175:K175)</f>
        <v>0</v>
      </c>
      <c r="M175" s="11" t="str">
        <f t="shared" ref="M175:M182" si="35">IFERROR(L175/H175,"N/A")</f>
        <v>N/A</v>
      </c>
      <c r="N175" s="112">
        <f t="shared" ref="N175:N183" si="36">SUM(I175:K175)</f>
        <v>12075</v>
      </c>
    </row>
    <row r="176" spans="1:14">
      <c r="A176" s="244" t="s">
        <v>240</v>
      </c>
      <c r="B176" s="241"/>
      <c r="C176" s="106"/>
      <c r="D176" s="242"/>
      <c r="E176" s="243"/>
      <c r="F176" s="235"/>
      <c r="G176" s="104">
        <v>2615</v>
      </c>
      <c r="H176" s="107">
        <v>802.81</v>
      </c>
      <c r="I176" s="113">
        <f t="shared" si="33"/>
        <v>1812.19</v>
      </c>
      <c r="J176" s="148">
        <v>494.9</v>
      </c>
      <c r="K176" s="111">
        <v>307.91000000000003</v>
      </c>
      <c r="L176" s="69">
        <f t="shared" si="34"/>
        <v>802.81</v>
      </c>
      <c r="M176" s="11">
        <f t="shared" si="35"/>
        <v>1</v>
      </c>
      <c r="N176" s="112">
        <f t="shared" si="36"/>
        <v>2615</v>
      </c>
    </row>
    <row r="177" spans="1:14">
      <c r="A177" s="244" t="s">
        <v>241</v>
      </c>
      <c r="B177" s="241"/>
      <c r="C177" s="106"/>
      <c r="D177" s="242"/>
      <c r="E177" s="243"/>
      <c r="F177" s="235"/>
      <c r="G177" s="104">
        <v>2300</v>
      </c>
      <c r="H177" s="107">
        <v>0</v>
      </c>
      <c r="I177" s="113">
        <f t="shared" si="33"/>
        <v>2300</v>
      </c>
      <c r="J177" s="148"/>
      <c r="K177" s="111">
        <v>0</v>
      </c>
      <c r="L177" s="69">
        <f t="shared" si="34"/>
        <v>0</v>
      </c>
      <c r="M177" s="11" t="str">
        <f t="shared" si="35"/>
        <v>N/A</v>
      </c>
      <c r="N177" s="112">
        <f t="shared" si="36"/>
        <v>2300</v>
      </c>
    </row>
    <row r="178" spans="1:14">
      <c r="A178" s="244" t="s">
        <v>242</v>
      </c>
      <c r="B178" s="241"/>
      <c r="C178" s="106"/>
      <c r="D178" s="242"/>
      <c r="E178" s="243"/>
      <c r="F178" s="235"/>
      <c r="G178" s="104">
        <v>34500</v>
      </c>
      <c r="H178" s="107">
        <v>0</v>
      </c>
      <c r="I178" s="113">
        <f t="shared" si="33"/>
        <v>34500</v>
      </c>
      <c r="J178" s="148">
        <v>0</v>
      </c>
      <c r="K178" s="111">
        <v>0</v>
      </c>
      <c r="L178" s="69">
        <f t="shared" si="34"/>
        <v>0</v>
      </c>
      <c r="M178" s="11" t="str">
        <f t="shared" si="35"/>
        <v>N/A</v>
      </c>
      <c r="N178" s="112">
        <f t="shared" si="36"/>
        <v>34500</v>
      </c>
    </row>
    <row r="179" spans="1:14">
      <c r="A179" s="244" t="s">
        <v>243</v>
      </c>
      <c r="B179" s="241"/>
      <c r="C179" s="106"/>
      <c r="D179" s="242"/>
      <c r="E179" s="243"/>
      <c r="F179" s="235"/>
      <c r="G179" s="104">
        <v>1725</v>
      </c>
      <c r="H179" s="107">
        <v>0</v>
      </c>
      <c r="I179" s="113">
        <f t="shared" si="33"/>
        <v>1725</v>
      </c>
      <c r="J179" s="148">
        <v>0</v>
      </c>
      <c r="K179" s="111">
        <v>0</v>
      </c>
      <c r="L179" s="69">
        <f t="shared" si="34"/>
        <v>0</v>
      </c>
      <c r="M179" s="11" t="str">
        <f t="shared" si="35"/>
        <v>N/A</v>
      </c>
      <c r="N179" s="112">
        <f t="shared" si="36"/>
        <v>1725</v>
      </c>
    </row>
    <row r="180" spans="1:14">
      <c r="A180" s="244" t="s">
        <v>244</v>
      </c>
      <c r="B180" s="241"/>
      <c r="C180" s="106"/>
      <c r="D180" s="242"/>
      <c r="E180" s="243"/>
      <c r="F180" s="235"/>
      <c r="G180" s="104">
        <v>11500</v>
      </c>
      <c r="H180" s="107">
        <v>0</v>
      </c>
      <c r="I180" s="113">
        <f t="shared" si="33"/>
        <v>11500</v>
      </c>
      <c r="J180" s="148">
        <v>0</v>
      </c>
      <c r="K180" s="111">
        <v>0</v>
      </c>
      <c r="L180" s="69">
        <f t="shared" si="34"/>
        <v>0</v>
      </c>
      <c r="M180" s="11" t="str">
        <f t="shared" si="35"/>
        <v>N/A</v>
      </c>
      <c r="N180" s="112">
        <f t="shared" si="36"/>
        <v>11500</v>
      </c>
    </row>
    <row r="181" spans="1:14">
      <c r="A181" s="244" t="s">
        <v>245</v>
      </c>
      <c r="B181" s="241"/>
      <c r="C181" s="106"/>
      <c r="D181" s="242"/>
      <c r="E181" s="243"/>
      <c r="F181" s="235"/>
      <c r="G181" s="104">
        <v>920</v>
      </c>
      <c r="H181" s="107">
        <v>0</v>
      </c>
      <c r="I181" s="113">
        <f t="shared" si="33"/>
        <v>920</v>
      </c>
      <c r="J181" s="148">
        <v>0</v>
      </c>
      <c r="K181" s="111">
        <v>0</v>
      </c>
      <c r="L181" s="69">
        <f t="shared" si="34"/>
        <v>0</v>
      </c>
      <c r="M181" s="11" t="str">
        <f t="shared" si="35"/>
        <v>N/A</v>
      </c>
      <c r="N181" s="112">
        <f t="shared" si="36"/>
        <v>920</v>
      </c>
    </row>
    <row r="182" spans="1:14">
      <c r="A182" s="244" t="s">
        <v>246</v>
      </c>
      <c r="B182" s="241"/>
      <c r="C182" s="106"/>
      <c r="D182" s="242"/>
      <c r="E182" s="243"/>
      <c r="F182" s="235"/>
      <c r="G182" s="104">
        <v>16100</v>
      </c>
      <c r="H182" s="107">
        <v>0</v>
      </c>
      <c r="I182" s="113">
        <f t="shared" si="33"/>
        <v>16100</v>
      </c>
      <c r="J182" s="148"/>
      <c r="K182" s="111">
        <v>0</v>
      </c>
      <c r="L182" s="69">
        <f t="shared" si="34"/>
        <v>0</v>
      </c>
      <c r="M182" s="11" t="str">
        <f t="shared" si="35"/>
        <v>N/A</v>
      </c>
      <c r="N182" s="112">
        <f t="shared" si="36"/>
        <v>16100</v>
      </c>
    </row>
    <row r="183" spans="1:14">
      <c r="A183" s="244" t="s">
        <v>247</v>
      </c>
      <c r="B183" s="241"/>
      <c r="C183" s="106"/>
      <c r="D183" s="242"/>
      <c r="E183" s="243"/>
      <c r="F183" s="235"/>
      <c r="G183" s="104">
        <v>8935.5</v>
      </c>
      <c r="H183" s="107">
        <v>913.26</v>
      </c>
      <c r="I183" s="69">
        <f t="shared" si="33"/>
        <v>8022.24</v>
      </c>
      <c r="J183" s="148">
        <v>456.63</v>
      </c>
      <c r="K183" s="111">
        <v>456.63</v>
      </c>
      <c r="L183" s="69">
        <f t="shared" ref="L183" si="37">SUM(J183:K183)</f>
        <v>913.26</v>
      </c>
      <c r="M183" s="11">
        <f t="shared" ref="M183" si="38">IFERROR(L183/H183,"N/A")</f>
        <v>1</v>
      </c>
      <c r="N183" s="112">
        <f t="shared" si="36"/>
        <v>8935.4999999999982</v>
      </c>
    </row>
    <row r="184" spans="1:14" ht="13.5" thickBot="1">
      <c r="A184" s="196"/>
      <c r="B184" s="178"/>
      <c r="C184" s="237" t="s">
        <v>248</v>
      </c>
      <c r="D184" s="238"/>
      <c r="E184" s="238"/>
      <c r="F184" s="239"/>
      <c r="G184" s="74">
        <f t="shared" ref="G184:L184" si="39">SUM(G174:G183)</f>
        <v>101595.5</v>
      </c>
      <c r="H184" s="74">
        <f t="shared" si="39"/>
        <v>2690.0699999999997</v>
      </c>
      <c r="I184" s="74">
        <f t="shared" si="39"/>
        <v>98905.430000000008</v>
      </c>
      <c r="J184" s="152">
        <f t="shared" si="39"/>
        <v>1438.53</v>
      </c>
      <c r="K184" s="74">
        <f t="shared" si="39"/>
        <v>1251.54</v>
      </c>
      <c r="L184" s="74">
        <f t="shared" si="39"/>
        <v>2690.0699999999997</v>
      </c>
      <c r="M184" s="18">
        <f>IFERROR(L184/H184,"N/A")</f>
        <v>1</v>
      </c>
      <c r="N184" s="75">
        <f>SUM(N174:N183)</f>
        <v>101595.5</v>
      </c>
    </row>
    <row r="185" spans="1:14" ht="13.5" thickBot="1"/>
    <row r="186" spans="1:14" s="211" customFormat="1">
      <c r="A186" s="227" t="s">
        <v>249</v>
      </c>
      <c r="B186" s="204"/>
      <c r="C186" s="204"/>
      <c r="D186" s="204"/>
      <c r="E186" s="204"/>
      <c r="F186" s="205"/>
      <c r="G186" s="206"/>
      <c r="H186" s="206"/>
      <c r="I186" s="206"/>
      <c r="J186" s="206"/>
      <c r="K186" s="206"/>
      <c r="L186" s="206"/>
      <c r="M186" s="4"/>
      <c r="N186" s="3"/>
    </row>
    <row r="187" spans="1:14">
      <c r="A187" s="207" t="s">
        <v>250</v>
      </c>
      <c r="B187" s="208"/>
      <c r="C187" s="208"/>
      <c r="D187" s="208"/>
      <c r="E187" s="208"/>
      <c r="F187" s="209"/>
      <c r="G187" s="210"/>
      <c r="H187" s="210"/>
      <c r="I187" s="210"/>
      <c r="J187" s="210"/>
      <c r="K187" s="210"/>
      <c r="L187" s="210"/>
      <c r="M187" s="6"/>
      <c r="N187" s="5"/>
    </row>
    <row r="188" spans="1:14" ht="33.75">
      <c r="A188" s="228" t="s">
        <v>224</v>
      </c>
      <c r="B188" s="229"/>
      <c r="C188" s="230"/>
      <c r="D188" s="230"/>
      <c r="E188" s="230"/>
      <c r="F188" s="230"/>
      <c r="G188" s="213" t="str">
        <f>G$15</f>
        <v>TOTAL
PROGRAM
BUDGET</v>
      </c>
      <c r="H188" s="213" t="str">
        <f t="shared" ref="H188:N188" si="40">H$15</f>
        <v>SM GRANT
BUDGET</v>
      </c>
      <c r="I188" s="213" t="str">
        <f t="shared" si="40"/>
        <v>NON-CITY PROGRAM BUDGET</v>
      </c>
      <c r="J188" s="213" t="str">
        <f t="shared" si="40"/>
        <v>SM 
MID-YEAR EXPEND.</v>
      </c>
      <c r="K188" s="213" t="str">
        <f t="shared" si="40"/>
        <v>SM  
YEAR-END EXPEND.</v>
      </c>
      <c r="L188" s="213" t="str">
        <f t="shared" si="40"/>
        <v>SM TOTAL EXPEND.</v>
      </c>
      <c r="M188" s="17" t="str">
        <f t="shared" si="40"/>
        <v>SM PERCENT EXPENDED</v>
      </c>
      <c r="N188" s="98" t="str">
        <f t="shared" si="40"/>
        <v>YEAR-END
 TOTAL PROGRAM EXPEND.</v>
      </c>
    </row>
    <row r="189" spans="1:14">
      <c r="A189" s="240" t="s">
        <v>251</v>
      </c>
      <c r="B189" s="241"/>
      <c r="C189" s="106"/>
      <c r="D189" s="242"/>
      <c r="E189" s="243"/>
      <c r="F189" s="235"/>
      <c r="G189" s="107">
        <v>41028</v>
      </c>
      <c r="H189" s="156">
        <v>2751.4</v>
      </c>
      <c r="I189" s="69">
        <f t="shared" ref="I189:I195" si="41">G189-H189</f>
        <v>38276.6</v>
      </c>
      <c r="J189" s="148">
        <v>1267.8399999999999</v>
      </c>
      <c r="K189" s="111">
        <v>1483.56</v>
      </c>
      <c r="L189" s="69">
        <f>SUM(J189:K189)</f>
        <v>2751.3999999999996</v>
      </c>
      <c r="M189" s="11">
        <f>IFERROR(L189/H189,"N/A")</f>
        <v>0.99999999999999989</v>
      </c>
      <c r="N189" s="112">
        <f>SUM(I189:K189)</f>
        <v>41027.999999999993</v>
      </c>
    </row>
    <row r="190" spans="1:14">
      <c r="A190" s="240" t="s">
        <v>252</v>
      </c>
      <c r="B190" s="241"/>
      <c r="C190" s="106"/>
      <c r="D190" s="242"/>
      <c r="E190" s="243"/>
      <c r="F190" s="235"/>
      <c r="G190" s="107">
        <v>28750</v>
      </c>
      <c r="H190" s="107">
        <v>0</v>
      </c>
      <c r="I190" s="69">
        <f t="shared" si="41"/>
        <v>28750</v>
      </c>
      <c r="J190" s="148">
        <v>0</v>
      </c>
      <c r="K190" s="111">
        <v>0</v>
      </c>
      <c r="L190" s="69">
        <f t="shared" ref="L190:L195" si="42">SUM(J190:K190)</f>
        <v>0</v>
      </c>
      <c r="M190" s="11" t="str">
        <f t="shared" ref="M190:M195" si="43">IFERROR(L190/H190,"N/A")</f>
        <v>N/A</v>
      </c>
      <c r="N190" s="112">
        <f t="shared" ref="N190:N195" si="44">SUM(I190:K190)</f>
        <v>28750</v>
      </c>
    </row>
    <row r="191" spans="1:14">
      <c r="A191" s="240" t="s">
        <v>253</v>
      </c>
      <c r="B191" s="241"/>
      <c r="C191" s="106"/>
      <c r="D191" s="242"/>
      <c r="E191" s="243"/>
      <c r="F191" s="235"/>
      <c r="G191" s="107">
        <v>9200</v>
      </c>
      <c r="H191" s="107">
        <v>0</v>
      </c>
      <c r="I191" s="69">
        <f t="shared" si="41"/>
        <v>9200</v>
      </c>
      <c r="J191" s="148">
        <v>0</v>
      </c>
      <c r="K191" s="111">
        <v>0</v>
      </c>
      <c r="L191" s="69">
        <f t="shared" si="42"/>
        <v>0</v>
      </c>
      <c r="M191" s="11" t="str">
        <f t="shared" si="43"/>
        <v>N/A</v>
      </c>
      <c r="N191" s="112">
        <f t="shared" si="44"/>
        <v>9200</v>
      </c>
    </row>
    <row r="192" spans="1:14">
      <c r="A192" s="240" t="s">
        <v>254</v>
      </c>
      <c r="B192" s="241"/>
      <c r="C192" s="106"/>
      <c r="D192" s="242"/>
      <c r="E192" s="243"/>
      <c r="F192" s="235"/>
      <c r="G192" s="107">
        <v>2300</v>
      </c>
      <c r="H192" s="107">
        <v>0</v>
      </c>
      <c r="I192" s="69">
        <f t="shared" si="41"/>
        <v>2300</v>
      </c>
      <c r="J192" s="148">
        <v>0</v>
      </c>
      <c r="K192" s="111">
        <v>0</v>
      </c>
      <c r="L192" s="69">
        <f t="shared" si="42"/>
        <v>0</v>
      </c>
      <c r="M192" s="11" t="str">
        <f t="shared" si="43"/>
        <v>N/A</v>
      </c>
      <c r="N192" s="112">
        <f t="shared" si="44"/>
        <v>2300</v>
      </c>
    </row>
    <row r="193" spans="1:14">
      <c r="A193" s="244" t="s">
        <v>255</v>
      </c>
      <c r="B193" s="241"/>
      <c r="C193" s="106"/>
      <c r="D193" s="242"/>
      <c r="E193" s="243"/>
      <c r="F193" s="235"/>
      <c r="G193" s="107">
        <v>11500</v>
      </c>
      <c r="H193" s="107">
        <v>0</v>
      </c>
      <c r="I193" s="69">
        <f t="shared" si="41"/>
        <v>11500</v>
      </c>
      <c r="J193" s="148">
        <v>0</v>
      </c>
      <c r="K193" s="111">
        <v>0</v>
      </c>
      <c r="L193" s="69">
        <f t="shared" si="42"/>
        <v>0</v>
      </c>
      <c r="M193" s="11" t="str">
        <f t="shared" si="43"/>
        <v>N/A</v>
      </c>
      <c r="N193" s="112">
        <f t="shared" si="44"/>
        <v>11500</v>
      </c>
    </row>
    <row r="194" spans="1:14">
      <c r="A194" s="244" t="s">
        <v>256</v>
      </c>
      <c r="B194" s="241"/>
      <c r="C194" s="106"/>
      <c r="D194" s="242"/>
      <c r="E194" s="243"/>
      <c r="F194" s="235"/>
      <c r="G194" s="107">
        <v>2875</v>
      </c>
      <c r="H194" s="107">
        <v>0</v>
      </c>
      <c r="I194" s="69">
        <f t="shared" si="41"/>
        <v>2875</v>
      </c>
      <c r="J194" s="148">
        <v>0</v>
      </c>
      <c r="K194" s="111">
        <v>0</v>
      </c>
      <c r="L194" s="69">
        <f t="shared" si="42"/>
        <v>0</v>
      </c>
      <c r="M194" s="11" t="str">
        <f t="shared" si="43"/>
        <v>N/A</v>
      </c>
      <c r="N194" s="112">
        <f t="shared" si="44"/>
        <v>2875</v>
      </c>
    </row>
    <row r="195" spans="1:14">
      <c r="A195" s="244" t="s">
        <v>257</v>
      </c>
      <c r="B195" s="241"/>
      <c r="C195" s="106"/>
      <c r="D195" s="242"/>
      <c r="E195" s="243"/>
      <c r="F195" s="235"/>
      <c r="G195" s="107">
        <v>2300</v>
      </c>
      <c r="H195" s="107">
        <v>0</v>
      </c>
      <c r="I195" s="69">
        <f t="shared" si="41"/>
        <v>2300</v>
      </c>
      <c r="J195" s="148">
        <v>0</v>
      </c>
      <c r="K195" s="111">
        <v>0</v>
      </c>
      <c r="L195" s="69">
        <f t="shared" si="42"/>
        <v>0</v>
      </c>
      <c r="M195" s="11" t="str">
        <f t="shared" si="43"/>
        <v>N/A</v>
      </c>
      <c r="N195" s="112">
        <f t="shared" si="44"/>
        <v>2300</v>
      </c>
    </row>
    <row r="196" spans="1:14" ht="13.5" thickBot="1">
      <c r="A196" s="196"/>
      <c r="B196" s="178"/>
      <c r="C196" s="237" t="s">
        <v>258</v>
      </c>
      <c r="D196" s="238"/>
      <c r="E196" s="238"/>
      <c r="F196" s="239"/>
      <c r="G196" s="74">
        <f t="shared" ref="G196:L196" si="45">SUM(G189:G195)</f>
        <v>97953</v>
      </c>
      <c r="H196" s="74">
        <f t="shared" si="45"/>
        <v>2751.4</v>
      </c>
      <c r="I196" s="74">
        <f t="shared" si="45"/>
        <v>95201.600000000006</v>
      </c>
      <c r="J196" s="152">
        <f t="shared" si="45"/>
        <v>1267.8399999999999</v>
      </c>
      <c r="K196" s="74">
        <f t="shared" si="45"/>
        <v>1483.56</v>
      </c>
      <c r="L196" s="74">
        <f t="shared" si="45"/>
        <v>2751.3999999999996</v>
      </c>
      <c r="M196" s="18">
        <f>IFERROR(L196/H196,"N/A")</f>
        <v>0.99999999999999989</v>
      </c>
      <c r="N196" s="75">
        <f>SUM(N189:N195)</f>
        <v>97953</v>
      </c>
    </row>
    <row r="197" spans="1:14" ht="13.5" thickBot="1"/>
    <row r="198" spans="1:14" s="211" customFormat="1">
      <c r="A198" s="227" t="s">
        <v>259</v>
      </c>
      <c r="B198" s="204"/>
      <c r="C198" s="204"/>
      <c r="D198" s="204"/>
      <c r="E198" s="204"/>
      <c r="F198" s="205"/>
      <c r="G198" s="206"/>
      <c r="H198" s="206"/>
      <c r="I198" s="206"/>
      <c r="J198" s="206"/>
      <c r="K198" s="206"/>
      <c r="L198" s="206"/>
      <c r="M198" s="4"/>
      <c r="N198" s="3"/>
    </row>
    <row r="199" spans="1:14">
      <c r="A199" s="207" t="s">
        <v>260</v>
      </c>
      <c r="B199" s="208"/>
      <c r="C199" s="208"/>
      <c r="D199" s="208"/>
      <c r="E199" s="208"/>
      <c r="F199" s="209"/>
      <c r="G199" s="210"/>
      <c r="H199" s="210"/>
      <c r="I199" s="210"/>
      <c r="J199" s="210"/>
      <c r="K199" s="210"/>
      <c r="L199" s="210"/>
      <c r="M199" s="6"/>
      <c r="N199" s="5"/>
    </row>
    <row r="200" spans="1:14" ht="33.75">
      <c r="A200" s="228" t="s">
        <v>224</v>
      </c>
      <c r="B200" s="229"/>
      <c r="C200" s="230"/>
      <c r="D200" s="230"/>
      <c r="E200" s="230"/>
      <c r="F200" s="230"/>
      <c r="G200" s="213" t="str">
        <f>G$15</f>
        <v>TOTAL
PROGRAM
BUDGET</v>
      </c>
      <c r="H200" s="213" t="str">
        <f t="shared" ref="H200:N200" si="46">H$15</f>
        <v>SM GRANT
BUDGET</v>
      </c>
      <c r="I200" s="213" t="str">
        <f t="shared" si="46"/>
        <v>NON-CITY PROGRAM BUDGET</v>
      </c>
      <c r="J200" s="213" t="str">
        <f t="shared" si="46"/>
        <v>SM 
MID-YEAR EXPEND.</v>
      </c>
      <c r="K200" s="213" t="str">
        <f t="shared" si="46"/>
        <v>SM  
YEAR-END EXPEND.</v>
      </c>
      <c r="L200" s="213" t="str">
        <f t="shared" si="46"/>
        <v>SM TOTAL EXPEND.</v>
      </c>
      <c r="M200" s="17" t="str">
        <f t="shared" si="46"/>
        <v>SM PERCENT EXPENDED</v>
      </c>
      <c r="N200" s="98" t="str">
        <f t="shared" si="46"/>
        <v>YEAR-END
 TOTAL PROGRAM EXPEND.</v>
      </c>
    </row>
    <row r="201" spans="1:14">
      <c r="A201" s="245" t="s">
        <v>261</v>
      </c>
      <c r="B201" s="241"/>
      <c r="C201" s="106"/>
      <c r="D201" s="242"/>
      <c r="E201" s="243"/>
      <c r="F201" s="235"/>
      <c r="G201" s="107">
        <v>15525</v>
      </c>
      <c r="H201" s="107">
        <v>0</v>
      </c>
      <c r="I201" s="69">
        <f t="shared" ref="I201:I203" si="47">G201-H201</f>
        <v>15525</v>
      </c>
      <c r="J201" s="111">
        <v>0</v>
      </c>
      <c r="K201" s="111">
        <v>0</v>
      </c>
      <c r="L201" s="69">
        <f>SUM(J201:K201)</f>
        <v>0</v>
      </c>
      <c r="M201" s="11" t="str">
        <f>IFERROR(L201/H201,"N/A")</f>
        <v>N/A</v>
      </c>
      <c r="N201" s="112">
        <f>SUM(I201:K201)</f>
        <v>15525</v>
      </c>
    </row>
    <row r="202" spans="1:14">
      <c r="A202" s="244" t="s">
        <v>262</v>
      </c>
      <c r="B202" s="241"/>
      <c r="C202" s="106"/>
      <c r="D202" s="242"/>
      <c r="E202" s="243"/>
      <c r="F202" s="235"/>
      <c r="G202" s="107">
        <v>3830</v>
      </c>
      <c r="H202" s="107">
        <v>0</v>
      </c>
      <c r="I202" s="69">
        <f t="shared" si="47"/>
        <v>3830</v>
      </c>
      <c r="J202" s="111">
        <v>0</v>
      </c>
      <c r="K202" s="111">
        <v>0</v>
      </c>
      <c r="L202" s="69">
        <f t="shared" ref="L202:L203" si="48">SUM(J202:K202)</f>
        <v>0</v>
      </c>
      <c r="M202" s="11" t="str">
        <f t="shared" ref="M202:M203" si="49">IFERROR(L202/H202,"N/A")</f>
        <v>N/A</v>
      </c>
      <c r="N202" s="112">
        <f t="shared" ref="N202:N203" si="50">SUM(I202:K202)</f>
        <v>3830</v>
      </c>
    </row>
    <row r="203" spans="1:14">
      <c r="A203" s="244" t="s">
        <v>263</v>
      </c>
      <c r="B203" s="241"/>
      <c r="C203" s="106"/>
      <c r="D203" s="242"/>
      <c r="E203" s="243"/>
      <c r="F203" s="235"/>
      <c r="G203" s="107">
        <v>9200</v>
      </c>
      <c r="H203" s="107">
        <v>0</v>
      </c>
      <c r="I203" s="69">
        <f t="shared" si="47"/>
        <v>9200</v>
      </c>
      <c r="J203" s="111">
        <v>0</v>
      </c>
      <c r="K203" s="111">
        <v>0</v>
      </c>
      <c r="L203" s="69">
        <f t="shared" si="48"/>
        <v>0</v>
      </c>
      <c r="M203" s="11" t="str">
        <f t="shared" si="49"/>
        <v>N/A</v>
      </c>
      <c r="N203" s="112">
        <f t="shared" si="50"/>
        <v>9200</v>
      </c>
    </row>
    <row r="204" spans="1:14" ht="13.5" thickBot="1">
      <c r="A204" s="196"/>
      <c r="B204" s="178"/>
      <c r="C204" s="237" t="s">
        <v>264</v>
      </c>
      <c r="D204" s="238"/>
      <c r="E204" s="238"/>
      <c r="F204" s="239"/>
      <c r="G204" s="74">
        <f>SUM(G201:G203)</f>
        <v>28555</v>
      </c>
      <c r="H204" s="74">
        <f t="shared" ref="H204:L204" si="51">SUM(H201:H203)</f>
        <v>0</v>
      </c>
      <c r="I204" s="74">
        <f>SUM(I201:I203)</f>
        <v>28555</v>
      </c>
      <c r="J204" s="74">
        <f t="shared" si="51"/>
        <v>0</v>
      </c>
      <c r="K204" s="74">
        <f t="shared" si="51"/>
        <v>0</v>
      </c>
      <c r="L204" s="74">
        <f t="shared" si="51"/>
        <v>0</v>
      </c>
      <c r="M204" s="18" t="str">
        <f>IFERROR(L204/H204,"N/A")</f>
        <v>N/A</v>
      </c>
      <c r="N204" s="75">
        <f>SUM(N201:N203)</f>
        <v>28555</v>
      </c>
    </row>
    <row r="205" spans="1:14" ht="13.5" thickBot="1"/>
    <row r="206" spans="1:14" s="211" customFormat="1">
      <c r="A206" s="227" t="s">
        <v>265</v>
      </c>
      <c r="B206" s="204"/>
      <c r="C206" s="204"/>
      <c r="D206" s="204"/>
      <c r="E206" s="204"/>
      <c r="F206" s="205"/>
      <c r="G206" s="206"/>
      <c r="H206" s="206"/>
      <c r="I206" s="206"/>
      <c r="J206" s="206"/>
      <c r="K206" s="206"/>
      <c r="L206" s="206"/>
      <c r="M206" s="4"/>
      <c r="N206" s="3"/>
    </row>
    <row r="207" spans="1:14" s="211" customFormat="1" ht="11.25">
      <c r="A207" s="207" t="s">
        <v>266</v>
      </c>
      <c r="B207" s="246"/>
      <c r="C207" s="246"/>
      <c r="D207" s="246"/>
      <c r="E207" s="246"/>
      <c r="F207" s="209"/>
      <c r="G207" s="209"/>
      <c r="H207" s="209"/>
      <c r="I207" s="209"/>
      <c r="J207" s="209"/>
      <c r="K207" s="209"/>
      <c r="L207" s="209"/>
      <c r="M207" s="57"/>
      <c r="N207" s="247"/>
    </row>
    <row r="208" spans="1:14" s="211" customFormat="1" ht="11.25">
      <c r="A208" s="248" t="s">
        <v>267</v>
      </c>
      <c r="B208" s="246"/>
      <c r="C208" s="246"/>
      <c r="D208" s="246"/>
      <c r="E208" s="246"/>
      <c r="F208" s="209"/>
      <c r="G208" s="209"/>
      <c r="H208" s="209"/>
      <c r="I208" s="209"/>
      <c r="J208" s="209"/>
      <c r="K208" s="209"/>
      <c r="L208" s="209"/>
      <c r="M208" s="57"/>
      <c r="N208" s="247"/>
    </row>
    <row r="209" spans="1:14" s="211" customFormat="1" ht="11.25">
      <c r="A209" s="248" t="s">
        <v>268</v>
      </c>
      <c r="B209" s="246"/>
      <c r="C209" s="246"/>
      <c r="D209" s="246"/>
      <c r="E209" s="246"/>
      <c r="F209" s="246"/>
      <c r="G209" s="19"/>
      <c r="H209" s="19"/>
      <c r="I209" s="19"/>
      <c r="J209" s="19"/>
      <c r="K209" s="19"/>
      <c r="L209" s="19"/>
      <c r="M209" s="20"/>
      <c r="N209" s="21"/>
    </row>
    <row r="210" spans="1:14" ht="34.5" thickBot="1">
      <c r="A210" s="228" t="s">
        <v>224</v>
      </c>
      <c r="B210" s="229"/>
      <c r="C210" s="230"/>
      <c r="D210" s="230"/>
      <c r="E210" s="230"/>
      <c r="F210" s="230"/>
      <c r="G210" s="213" t="str">
        <f>G$15</f>
        <v>TOTAL
PROGRAM
BUDGET</v>
      </c>
      <c r="H210" s="213" t="str">
        <f t="shared" ref="H210:N210" si="52">H$15</f>
        <v>SM GRANT
BUDGET</v>
      </c>
      <c r="I210" s="213" t="str">
        <f t="shared" si="52"/>
        <v>NON-CITY PROGRAM BUDGET</v>
      </c>
      <c r="J210" s="213" t="str">
        <f t="shared" si="52"/>
        <v>SM 
MID-YEAR EXPEND.</v>
      </c>
      <c r="K210" s="213" t="str">
        <f t="shared" si="52"/>
        <v>SM  
YEAR-END EXPEND.</v>
      </c>
      <c r="L210" s="213" t="str">
        <f t="shared" si="52"/>
        <v>SM TOTAL EXPEND.</v>
      </c>
      <c r="M210" s="17" t="str">
        <f t="shared" si="52"/>
        <v>SM PERCENT EXPENDED</v>
      </c>
      <c r="N210" s="98" t="str">
        <f t="shared" si="52"/>
        <v>YEAR-END
 TOTAL PROGRAM EXPEND.</v>
      </c>
    </row>
    <row r="211" spans="1:14" ht="13.5" thickBot="1">
      <c r="A211" s="249" t="s">
        <v>269</v>
      </c>
      <c r="B211" s="250"/>
      <c r="C211" s="108"/>
      <c r="D211" s="235"/>
      <c r="E211" s="251" t="s">
        <v>270</v>
      </c>
      <c r="F211" s="252">
        <v>0.1</v>
      </c>
      <c r="G211" s="104">
        <v>195223.1</v>
      </c>
      <c r="H211" s="104">
        <v>28728.7</v>
      </c>
      <c r="I211" s="99">
        <f>G211-H211</f>
        <v>166494.39999999999</v>
      </c>
      <c r="J211" s="153">
        <v>14364.35</v>
      </c>
      <c r="K211" s="153">
        <v>14364.35</v>
      </c>
      <c r="L211" s="150">
        <f>SUM(J211:K211)</f>
        <v>28728.7</v>
      </c>
      <c r="M211" s="11">
        <f>IFERROR(L211/H211,"N/A")</f>
        <v>1</v>
      </c>
      <c r="N211" s="112">
        <v>195223.1</v>
      </c>
    </row>
    <row r="212" spans="1:14" ht="13.5" thickBot="1">
      <c r="A212" s="253"/>
      <c r="B212" s="250"/>
      <c r="C212" s="109"/>
      <c r="D212" s="235"/>
      <c r="E212" s="251"/>
      <c r="F212" s="252"/>
      <c r="G212" s="104">
        <v>0</v>
      </c>
      <c r="H212" s="104">
        <v>0</v>
      </c>
      <c r="I212" s="76">
        <f t="shared" ref="I212" si="53">G212-H212</f>
        <v>0</v>
      </c>
      <c r="J212" s="153">
        <v>0</v>
      </c>
      <c r="K212" s="100">
        <v>0</v>
      </c>
      <c r="L212" s="76">
        <f>SUM(J212:K212)</f>
        <v>0</v>
      </c>
      <c r="M212" s="16" t="str">
        <f>IFERROR(L212/H212,"N/A")</f>
        <v>N/A</v>
      </c>
      <c r="N212" s="115">
        <v>0</v>
      </c>
    </row>
    <row r="213" spans="1:14" ht="13.5" thickBot="1">
      <c r="A213" s="196"/>
      <c r="B213" s="178"/>
      <c r="C213" s="237" t="s">
        <v>271</v>
      </c>
      <c r="D213" s="238"/>
      <c r="E213" s="238"/>
      <c r="F213" s="254"/>
      <c r="G213" s="77">
        <f>SUM(G211:G212)</f>
        <v>195223.1</v>
      </c>
      <c r="H213" s="77">
        <f>SUM(H211:H212)</f>
        <v>28728.7</v>
      </c>
      <c r="I213" s="77">
        <f>SUM(I211:I212)</f>
        <v>166494.39999999999</v>
      </c>
      <c r="J213" s="154">
        <f t="shared" ref="J213:L213" si="54">SUM(J211:J212)</f>
        <v>14364.35</v>
      </c>
      <c r="K213" s="77">
        <f t="shared" si="54"/>
        <v>14364.35</v>
      </c>
      <c r="L213" s="77">
        <f t="shared" si="54"/>
        <v>28728.7</v>
      </c>
      <c r="M213" s="68">
        <f>IFERROR(L213/H213,"N/A")</f>
        <v>1</v>
      </c>
      <c r="N213" s="78">
        <f>SUM(N211:N212)</f>
        <v>195223.1</v>
      </c>
    </row>
    <row r="214" spans="1:14" ht="13.5" thickBot="1">
      <c r="J214" s="226"/>
    </row>
    <row r="215" spans="1:14" ht="15.75" thickBot="1">
      <c r="A215" s="255"/>
      <c r="B215" s="256"/>
      <c r="C215" s="257" t="s">
        <v>272</v>
      </c>
      <c r="D215" s="256"/>
      <c r="E215" s="256"/>
      <c r="F215" s="258"/>
      <c r="G215" s="79">
        <f t="shared" ref="G215:L215" si="55">SUM(G213,G204,G196,G184,G169,G161,G151)</f>
        <v>2489072.5500000003</v>
      </c>
      <c r="H215" s="79">
        <f t="shared" si="55"/>
        <v>287287</v>
      </c>
      <c r="I215" s="79">
        <f t="shared" si="55"/>
        <v>2190894.0699999998</v>
      </c>
      <c r="J215" s="155">
        <f t="shared" si="55"/>
        <v>130457.85999999999</v>
      </c>
      <c r="K215" s="79">
        <f t="shared" si="55"/>
        <v>156829.63</v>
      </c>
      <c r="L215" s="79">
        <f t="shared" si="55"/>
        <v>287287.49</v>
      </c>
      <c r="M215" s="2">
        <f>IFERROR(L215/H215,"N/A")</f>
        <v>1.0000017056114616</v>
      </c>
      <c r="N215" s="80">
        <f>SUM(N213,N204,N196,N184,N169,N161,N151)</f>
        <v>2478181.5600000005</v>
      </c>
    </row>
    <row r="216" spans="1:14" ht="13.5" thickBot="1">
      <c r="A216" s="157"/>
      <c r="F216" s="31"/>
    </row>
    <row r="217" spans="1:14" s="32" customFormat="1" ht="26.25" customHeight="1" thickBot="1">
      <c r="A217" s="334" t="s">
        <v>273</v>
      </c>
      <c r="B217" s="335"/>
      <c r="C217" s="335"/>
      <c r="D217" s="335"/>
      <c r="E217" s="335"/>
      <c r="F217" s="335"/>
      <c r="G217" s="335"/>
      <c r="H217" s="335"/>
      <c r="I217" s="335"/>
      <c r="J217" s="335"/>
      <c r="K217" s="335"/>
      <c r="L217" s="335"/>
      <c r="M217" s="335"/>
      <c r="N217" s="336"/>
    </row>
  </sheetData>
  <sheetProtection algorithmName="SHA-512" hashValue="avWl4V8P9ENGK3UwvORGxdbOtsKsFzOdNGopNFUgm6OgyLGjTdPty2EDArKBclAJervja4T8YXSdTs1tYc4wFg==" saltValue="j1KHBP2KPn5AGZqWoTbXFg==" spinCount="100000" sheet="1" objects="1" scenarios="1"/>
  <sortState xmlns:xlrd2="http://schemas.microsoft.com/office/spreadsheetml/2017/richdata2" ref="A50:N148">
    <sortCondition ref="C50:C148"/>
  </sortState>
  <mergeCells count="11">
    <mergeCell ref="A5:N5"/>
    <mergeCell ref="A6:N6"/>
    <mergeCell ref="A10:N10"/>
    <mergeCell ref="A11:N11"/>
    <mergeCell ref="A217:N217"/>
    <mergeCell ref="A7:N7"/>
    <mergeCell ref="A8:N8"/>
    <mergeCell ref="A9:N9"/>
    <mergeCell ref="A12:N12"/>
    <mergeCell ref="A29:M29"/>
    <mergeCell ref="A30:M30"/>
  </mergeCells>
  <dataValidations count="5">
    <dataValidation type="decimal" errorStyle="warning" allowBlank="1" showErrorMessage="1" errorTitle="DOCUMENTATION REQUIRED" error="Rates between 10-15%: please provide either Cost Allocation Plan OR Federally-approved Indirect Cost Rate_x000a__x000a_Rates over 15%: please provide Federally-approved Indirect Cost Rate" sqref="F211:F212" xr:uid="{2959B33F-6045-40D4-8777-C4B8130013B8}">
      <formula1>0</formula1>
      <formula2>0.15</formula2>
    </dataValidation>
    <dataValidation type="decimal" errorStyle="warning" allowBlank="1" showInputMessage="1" showErrorMessage="1" errorTitle="VARIANCE REPORT REQUIRED" error="Percentages below 90% or over 110% require a brief explanation in the VARIANCE REPORT/NOTES column." sqref="M16:M23 M36:M38 M41:M43" xr:uid="{00000000-0002-0000-0600-000001000000}">
      <formula1>0.9</formula1>
      <formula2>1.1</formula2>
    </dataValidation>
    <dataValidation type="list" allowBlank="1" showInputMessage="1" showErrorMessage="1" sqref="B20" xr:uid="{00000000-0002-0000-0600-000003000000}">
      <formula1>$A$37:$A$39</formula1>
    </dataValidation>
    <dataValidation type="decimal" errorStyle="warning" allowBlank="1" showInputMessage="1" showErrorMessage="1" errorTitle="VARIANCE REPORT REQUIRED" error="Percentages below 90% or above 110% require an explanation in the VARIANCE REPORT/NOTES column." sqref="M50:M150" xr:uid="{02C48E04-66C4-4288-A23E-5E8AC01B6736}">
      <formula1>0.9</formula1>
      <formula2>1.1</formula2>
    </dataValidation>
    <dataValidation type="list" allowBlank="1" showInputMessage="1" showErrorMessage="1" sqref="C50:C150" xr:uid="{2E64182D-4BA2-4F8B-8745-BC371DE4D784}">
      <formula1>$C$37:$C$39</formula1>
    </dataValidation>
  </dataValidations>
  <pageMargins left="0.7" right="0.7" top="0.75" bottom="0.75" header="0.3" footer="0.3"/>
  <pageSetup scale="50" orientation="landscape" r:id="rId1"/>
  <rowBreaks count="1" manualBreakCount="1">
    <brk id="197" max="13" man="1"/>
  </rowBreaks>
  <ignoredErrors>
    <ignoredError sqref="M16 M20:M21 M17:M19 M22:M23"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tabColor rgb="FF92D050"/>
    <pageSetUpPr fitToPage="1"/>
  </sheetPr>
  <dimension ref="A1:H23"/>
  <sheetViews>
    <sheetView topLeftCell="B1" zoomScaleNormal="100" zoomScaleSheetLayoutView="100" workbookViewId="0">
      <selection activeCell="F21" sqref="F21"/>
    </sheetView>
  </sheetViews>
  <sheetFormatPr defaultColWidth="11.42578125" defaultRowHeight="12"/>
  <cols>
    <col min="1" max="1" width="9.7109375" style="33" hidden="1" customWidth="1"/>
    <col min="2" max="2" width="48.7109375" style="33" customWidth="1"/>
    <col min="3" max="3" width="15.42578125" style="31" customWidth="1"/>
    <col min="4" max="4" width="19.28515625" style="31" customWidth="1"/>
    <col min="5" max="5" width="19.7109375" style="31" customWidth="1"/>
    <col min="6" max="6" width="19.42578125" style="31" customWidth="1"/>
    <col min="7" max="7" width="31.42578125" style="31" customWidth="1"/>
    <col min="8" max="16384" width="11.42578125" style="33"/>
  </cols>
  <sheetData>
    <row r="1" spans="1:7" ht="18">
      <c r="A1" s="15"/>
      <c r="B1" s="22" t="s">
        <v>14</v>
      </c>
      <c r="C1" s="33"/>
      <c r="D1" s="33"/>
      <c r="E1" s="33"/>
      <c r="F1" s="33"/>
      <c r="G1" s="33"/>
    </row>
    <row r="2" spans="1:7" ht="18">
      <c r="A2" s="15"/>
      <c r="B2" s="22" t="s">
        <v>274</v>
      </c>
      <c r="C2" s="33"/>
      <c r="D2" s="33"/>
      <c r="E2" s="33"/>
      <c r="F2" s="33"/>
      <c r="G2" s="33"/>
    </row>
    <row r="3" spans="1:7" ht="18.75" thickBot="1">
      <c r="A3" s="15"/>
      <c r="B3" s="22"/>
      <c r="C3" s="33"/>
      <c r="D3" s="33"/>
      <c r="E3" s="33"/>
      <c r="F3" s="33"/>
      <c r="G3" s="33"/>
    </row>
    <row r="4" spans="1:7" ht="39" customHeight="1" thickBot="1">
      <c r="A4" s="15"/>
      <c r="B4" s="349" t="s">
        <v>275</v>
      </c>
      <c r="C4" s="350"/>
      <c r="D4" s="350"/>
      <c r="E4" s="350"/>
      <c r="F4" s="351"/>
      <c r="G4" s="33"/>
    </row>
    <row r="5" spans="1:7" ht="18">
      <c r="A5" s="15"/>
      <c r="B5" s="22"/>
      <c r="C5" s="33"/>
      <c r="D5" s="33"/>
      <c r="E5" s="33"/>
      <c r="F5" s="33"/>
      <c r="G5" s="33"/>
    </row>
    <row r="6" spans="1:7" ht="22.5" customHeight="1">
      <c r="A6" s="15"/>
      <c r="B6" s="25" t="str">
        <f>'PROGRAM BUDGET &amp; FISCAL REPORT'!A16</f>
        <v>AGENCY NAME:</v>
      </c>
      <c r="C6" s="83" t="str">
        <f>'PROGRAM BUDGET &amp; FISCAL REPORT'!B16</f>
        <v>The Chrysalis Center</v>
      </c>
      <c r="D6" s="84"/>
      <c r="E6" s="84"/>
      <c r="F6" s="84"/>
      <c r="G6" s="33"/>
    </row>
    <row r="7" spans="1:7" ht="22.5" customHeight="1">
      <c r="A7" s="15"/>
      <c r="B7" s="25" t="str">
        <f>'PROGRAM BUDGET &amp; FISCAL REPORT'!A17</f>
        <v>PROGRAM NAME:</v>
      </c>
      <c r="C7" s="85" t="str">
        <f>'PROGRAM BUDGET &amp; FISCAL REPORT'!B17</f>
        <v>Chrysalis Santa Monica Employment Center (SMEC)</v>
      </c>
      <c r="D7" s="86"/>
      <c r="E7" s="86"/>
      <c r="F7" s="86"/>
      <c r="G7" s="33"/>
    </row>
    <row r="8" spans="1:7" ht="8.25" customHeight="1" thickBot="1">
      <c r="A8" s="15"/>
      <c r="B8" s="23"/>
      <c r="C8" s="33"/>
      <c r="D8" s="33"/>
      <c r="E8" s="33"/>
      <c r="F8" s="33"/>
      <c r="G8" s="33"/>
    </row>
    <row r="9" spans="1:7" ht="52.5" customHeight="1">
      <c r="B9" s="35" t="s">
        <v>276</v>
      </c>
      <c r="C9" s="36" t="s">
        <v>277</v>
      </c>
      <c r="D9" s="36"/>
      <c r="E9" s="36" t="s">
        <v>278</v>
      </c>
      <c r="F9" s="37"/>
      <c r="G9" s="33"/>
    </row>
    <row r="10" spans="1:7" ht="14.25">
      <c r="B10" s="38" t="s">
        <v>279</v>
      </c>
      <c r="C10" s="145">
        <f>'PARTICIPANT DEMOGRAPHICS'!B10</f>
        <v>800</v>
      </c>
      <c r="D10" s="40"/>
      <c r="E10" s="146">
        <f>'PARTICIPANT DEMOGRAPHICS'!D10</f>
        <v>1009</v>
      </c>
      <c r="F10" s="41"/>
      <c r="G10" s="33"/>
    </row>
    <row r="11" spans="1:7" ht="14.25">
      <c r="B11" s="42" t="s">
        <v>280</v>
      </c>
      <c r="C11" s="145">
        <f>'PARTICIPANT DEMOGRAPHICS'!B11</f>
        <v>150</v>
      </c>
      <c r="D11" s="40"/>
      <c r="E11" s="146">
        <f>'PARTICIPANT DEMOGRAPHICS'!D11</f>
        <v>150</v>
      </c>
      <c r="F11" s="41"/>
      <c r="G11" s="33"/>
    </row>
    <row r="12" spans="1:7" ht="14.25">
      <c r="B12" s="38" t="s">
        <v>281</v>
      </c>
      <c r="C12" s="58">
        <f>IFERROR(C11/C10, "N/A")</f>
        <v>0.1875</v>
      </c>
      <c r="D12" s="44"/>
      <c r="E12" s="92">
        <f>IFERROR(E11/E10, "N/A")</f>
        <v>0.14866204162537167</v>
      </c>
      <c r="F12" s="41"/>
      <c r="G12" s="33"/>
    </row>
    <row r="13" spans="1:7" ht="14.25">
      <c r="B13" s="38"/>
      <c r="C13" s="43"/>
      <c r="D13" s="44"/>
      <c r="E13" s="39"/>
      <c r="F13" s="41"/>
      <c r="G13" s="33"/>
    </row>
    <row r="14" spans="1:7" ht="63.75" customHeight="1">
      <c r="B14" s="45" t="s">
        <v>282</v>
      </c>
      <c r="C14" s="302" t="s">
        <v>283</v>
      </c>
      <c r="D14" s="302" t="s">
        <v>284</v>
      </c>
      <c r="E14" s="302" t="s">
        <v>285</v>
      </c>
      <c r="F14" s="303" t="s">
        <v>286</v>
      </c>
      <c r="G14" s="33"/>
    </row>
    <row r="15" spans="1:7" ht="16.5" customHeight="1">
      <c r="B15" s="38" t="s">
        <v>287</v>
      </c>
      <c r="C15" s="87">
        <f>'PROGRAM BUDGET &amp; FISCAL REPORT'!G23</f>
        <v>2489072.5500000003</v>
      </c>
      <c r="D15" s="87">
        <f>'PROGRAM BUDGET &amp; FISCAL REPORT'!H23</f>
        <v>287287</v>
      </c>
      <c r="E15" s="87">
        <f>'PROGRAM BUDGET &amp; FISCAL REPORT'!N23</f>
        <v>2478181.5600000005</v>
      </c>
      <c r="F15" s="88">
        <f>'PROGRAM BUDGET &amp; FISCAL REPORT'!L23</f>
        <v>287287.49</v>
      </c>
      <c r="G15" s="33"/>
    </row>
    <row r="16" spans="1:7" ht="16.5" customHeight="1">
      <c r="B16" s="38"/>
      <c r="C16" s="46"/>
      <c r="D16" s="46"/>
      <c r="E16" s="46"/>
      <c r="F16" s="47"/>
      <c r="G16" s="33"/>
    </row>
    <row r="17" spans="2:8" ht="19.5">
      <c r="B17" s="45" t="s">
        <v>288</v>
      </c>
      <c r="C17" s="347" t="s">
        <v>289</v>
      </c>
      <c r="D17" s="347"/>
      <c r="E17" s="347" t="s">
        <v>290</v>
      </c>
      <c r="F17" s="348"/>
      <c r="G17" s="33"/>
    </row>
    <row r="18" spans="2:8" ht="14.25">
      <c r="B18" s="38" t="s">
        <v>291</v>
      </c>
      <c r="C18" s="89">
        <f>IFERROR(C15*C12,"N/A")</f>
        <v>466701.10312500002</v>
      </c>
      <c r="D18" s="48">
        <f>IFERROR(C18/C15,"N/A")</f>
        <v>0.1875</v>
      </c>
      <c r="E18" s="90">
        <f>IFERROR(E15*E12,"N/A")</f>
        <v>368411.53022794856</v>
      </c>
      <c r="F18" s="50">
        <f>IFERROR(E18/E15,"N/A")</f>
        <v>0.14866204162537167</v>
      </c>
      <c r="G18" s="33"/>
    </row>
    <row r="19" spans="2:8" ht="14.25">
      <c r="B19" s="38" t="s">
        <v>292</v>
      </c>
      <c r="C19" s="89">
        <f>D15</f>
        <v>287287</v>
      </c>
      <c r="D19" s="48">
        <f>IFERROR(C19/C18, "N/A")</f>
        <v>0.61556957563705139</v>
      </c>
      <c r="E19" s="90">
        <f>F15</f>
        <v>287287.49</v>
      </c>
      <c r="F19" s="50">
        <f>IFERROR(E19/E18, "N/A")</f>
        <v>0.77980048513206301</v>
      </c>
      <c r="G19" s="33"/>
      <c r="H19" s="34"/>
    </row>
    <row r="20" spans="2:8" ht="15" thickBot="1">
      <c r="B20" s="38"/>
      <c r="C20" s="24"/>
      <c r="D20" s="48"/>
      <c r="E20" s="49"/>
      <c r="F20" s="50"/>
      <c r="G20" s="33"/>
    </row>
    <row r="21" spans="2:8" ht="15.75" thickBot="1">
      <c r="B21" s="51" t="s">
        <v>293</v>
      </c>
      <c r="C21" s="91">
        <f>IFERROR(C18-C19,"N/A")</f>
        <v>179414.10312500002</v>
      </c>
      <c r="D21" s="52">
        <f>IFERROR(C21/C18, "N/A")</f>
        <v>0.38443042436294866</v>
      </c>
      <c r="E21" s="91">
        <f>IFERROR(E18-E19, "N/A")</f>
        <v>81124.040227948572</v>
      </c>
      <c r="F21" s="53">
        <f>IFERROR(E21/E18, "N/A")</f>
        <v>0.22019951486793699</v>
      </c>
      <c r="G21" s="33"/>
    </row>
    <row r="22" spans="2:8" ht="30.75" thickBot="1">
      <c r="B22" s="38"/>
      <c r="C22" s="54"/>
      <c r="D22" s="55" t="s">
        <v>294</v>
      </c>
      <c r="E22" s="40"/>
      <c r="F22" s="55" t="s">
        <v>294</v>
      </c>
    </row>
    <row r="23" spans="2:8" s="1" customFormat="1" ht="12.75">
      <c r="B23" s="33"/>
      <c r="C23" s="31"/>
      <c r="D23" s="31"/>
      <c r="E23" s="31"/>
      <c r="F23" s="31"/>
      <c r="G23" s="31"/>
    </row>
  </sheetData>
  <sheetProtection algorithmName="SHA-512" hashValue="tQRyQUQt/mJ7ZTw4jxEW0wvn4Ex+PmgudB+tjKP0lRxlLBux3AFaJayxJPsdla6rTunVjyox4TimNeFed6gs3g==" saltValue="tI1RpYmHusXtMO4aoFRY9A==" spinCount="100000" sheet="1" objects="1" scenarios="1"/>
  <mergeCells count="3">
    <mergeCell ref="C17:D17"/>
    <mergeCell ref="E17:F17"/>
    <mergeCell ref="B4:F4"/>
  </mergeCells>
  <pageMargins left="1" right="1" top="0.81" bottom="0.5" header="0.5" footer="0.5"/>
  <pageSetup scale="69" orientation="portrait" horizontalDpi="4294967295" verticalDpi="4294967295" r:id="rId1"/>
  <headerFooter alignWithMargins="0">
    <oddHeader>&amp;C&amp;"Arial,Bold"&amp;12Cash Match Calculation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pageSetUpPr fitToPage="1"/>
  </sheetPr>
  <dimension ref="A1:K62"/>
  <sheetViews>
    <sheetView topLeftCell="A2" zoomScale="120" zoomScaleNormal="120" workbookViewId="0">
      <selection activeCell="E21" sqref="E21:G28"/>
    </sheetView>
  </sheetViews>
  <sheetFormatPr defaultColWidth="8.7109375" defaultRowHeight="12.75"/>
  <cols>
    <col min="1" max="1" width="53.7109375" style="141" customWidth="1"/>
    <col min="2" max="2" width="19.42578125" style="142" customWidth="1"/>
    <col min="3" max="4" width="17.28515625" style="142" customWidth="1"/>
    <col min="5" max="5" width="18.7109375" style="142" customWidth="1"/>
    <col min="6" max="8" width="17.28515625" style="122" customWidth="1"/>
    <col min="9" max="9" width="17.28515625" style="32" customWidth="1"/>
    <col min="10" max="10" width="14.5703125" style="32" bestFit="1" customWidth="1"/>
    <col min="11" max="11" width="16.7109375" style="32" bestFit="1" customWidth="1"/>
    <col min="12" max="16384" width="8.7109375" style="32"/>
  </cols>
  <sheetData>
    <row r="1" spans="1:11" ht="18">
      <c r="A1" s="117" t="s">
        <v>14</v>
      </c>
      <c r="B1" s="118"/>
      <c r="C1" s="119"/>
      <c r="D1" s="119"/>
      <c r="E1" s="119"/>
      <c r="F1" s="121"/>
    </row>
    <row r="2" spans="1:11" ht="18">
      <c r="A2" s="117" t="s">
        <v>295</v>
      </c>
      <c r="B2" s="59"/>
      <c r="C2" s="59"/>
      <c r="D2" s="60"/>
      <c r="E2" s="60"/>
      <c r="F2" s="59"/>
      <c r="G2" s="59"/>
      <c r="H2" s="59"/>
    </row>
    <row r="3" spans="1:11" ht="18.75" thickBot="1">
      <c r="A3" s="117"/>
      <c r="B3" s="59"/>
      <c r="C3" s="59"/>
      <c r="D3" s="60"/>
      <c r="E3" s="60"/>
      <c r="F3" s="59"/>
      <c r="G3" s="59"/>
      <c r="H3" s="59"/>
    </row>
    <row r="4" spans="1:11" ht="18.75" thickBot="1">
      <c r="A4" s="116" t="s">
        <v>16</v>
      </c>
      <c r="B4" s="123"/>
      <c r="C4" s="123"/>
      <c r="D4" s="124"/>
      <c r="E4" s="60"/>
      <c r="F4" s="60"/>
      <c r="G4" s="60"/>
      <c r="H4" s="60"/>
      <c r="I4" s="59"/>
      <c r="J4" s="59"/>
      <c r="K4" s="59"/>
    </row>
    <row r="5" spans="1:11" ht="14.25" customHeight="1">
      <c r="A5" s="359" t="s">
        <v>296</v>
      </c>
      <c r="B5" s="360"/>
      <c r="C5" s="360"/>
      <c r="D5" s="361"/>
      <c r="E5" s="125"/>
      <c r="F5" s="125"/>
      <c r="G5" s="126"/>
      <c r="H5" s="125"/>
      <c r="I5" s="125"/>
      <c r="J5" s="125"/>
      <c r="K5" s="122"/>
    </row>
    <row r="6" spans="1:11" ht="14.25" customHeight="1">
      <c r="A6" s="359"/>
      <c r="B6" s="360"/>
      <c r="C6" s="360"/>
      <c r="D6" s="361"/>
      <c r="E6" s="125"/>
      <c r="F6" s="125"/>
      <c r="G6" s="126"/>
      <c r="H6" s="125"/>
      <c r="I6" s="125"/>
      <c r="J6" s="125"/>
      <c r="K6" s="122"/>
    </row>
    <row r="7" spans="1:11" ht="14.25" customHeight="1" thickBot="1">
      <c r="A7" s="362"/>
      <c r="B7" s="363"/>
      <c r="C7" s="363"/>
      <c r="D7" s="364"/>
      <c r="E7" s="125"/>
      <c r="F7" s="125"/>
      <c r="G7" s="126"/>
      <c r="H7" s="125"/>
      <c r="I7" s="125"/>
      <c r="J7" s="125"/>
      <c r="K7" s="122"/>
    </row>
    <row r="8" spans="1:11" ht="14.25" customHeight="1">
      <c r="A8" s="306"/>
      <c r="B8" s="306"/>
      <c r="C8" s="306"/>
      <c r="D8" s="306"/>
      <c r="E8" s="125"/>
      <c r="F8" s="125"/>
      <c r="G8" s="126"/>
      <c r="H8" s="125"/>
      <c r="I8" s="125"/>
      <c r="J8" s="125"/>
      <c r="K8" s="122"/>
    </row>
    <row r="9" spans="1:11" s="129" customFormat="1" ht="30">
      <c r="A9" s="147" t="s">
        <v>297</v>
      </c>
      <c r="B9" s="127" t="s">
        <v>298</v>
      </c>
      <c r="C9" s="127" t="s">
        <v>299</v>
      </c>
      <c r="D9" s="127" t="s">
        <v>300</v>
      </c>
      <c r="E9" s="128"/>
      <c r="F9" s="128"/>
      <c r="H9" s="128"/>
      <c r="J9" s="128"/>
      <c r="K9" s="128"/>
    </row>
    <row r="10" spans="1:11" s="129" customFormat="1" ht="14.25">
      <c r="A10" s="130" t="s">
        <v>301</v>
      </c>
      <c r="B10" s="131">
        <v>800</v>
      </c>
      <c r="C10" s="132">
        <v>724</v>
      </c>
      <c r="D10" s="132">
        <v>1009</v>
      </c>
      <c r="E10" s="128"/>
      <c r="F10" s="128"/>
      <c r="G10" s="128"/>
      <c r="H10" s="128"/>
      <c r="J10" s="128"/>
      <c r="K10" s="128"/>
    </row>
    <row r="11" spans="1:11" s="129" customFormat="1" ht="14.25">
      <c r="A11" s="130" t="s">
        <v>302</v>
      </c>
      <c r="B11" s="131">
        <v>150</v>
      </c>
      <c r="C11" s="132">
        <v>134</v>
      </c>
      <c r="D11" s="132">
        <v>150</v>
      </c>
      <c r="E11" s="128"/>
      <c r="F11" s="128"/>
      <c r="G11" s="128"/>
      <c r="H11" s="128"/>
      <c r="J11" s="128"/>
      <c r="K11" s="128"/>
    </row>
    <row r="12" spans="1:11" s="129" customFormat="1" ht="14.25">
      <c r="A12" s="130" t="s">
        <v>303</v>
      </c>
      <c r="B12" s="128"/>
      <c r="C12" s="132">
        <v>100</v>
      </c>
      <c r="D12" s="132">
        <v>115</v>
      </c>
      <c r="E12" s="128"/>
      <c r="F12" s="128"/>
      <c r="G12" s="128"/>
      <c r="H12" s="128"/>
      <c r="J12" s="128"/>
      <c r="K12" s="128"/>
    </row>
    <row r="13" spans="1:11" s="129" customFormat="1" ht="14.25">
      <c r="A13" s="130" t="s">
        <v>304</v>
      </c>
      <c r="B13" s="128"/>
      <c r="C13" s="132">
        <v>34</v>
      </c>
      <c r="D13" s="132">
        <v>35</v>
      </c>
      <c r="E13" s="128"/>
      <c r="F13" s="128"/>
      <c r="G13" s="128"/>
      <c r="H13" s="128"/>
      <c r="J13" s="128"/>
      <c r="K13" s="128"/>
    </row>
    <row r="14" spans="1:11" s="129" customFormat="1" ht="14.25">
      <c r="A14" s="130" t="s">
        <v>305</v>
      </c>
      <c r="B14" s="128"/>
      <c r="C14" s="132">
        <v>96</v>
      </c>
      <c r="D14" s="132">
        <v>96</v>
      </c>
      <c r="E14" s="128"/>
      <c r="F14" s="128"/>
      <c r="G14" s="128"/>
      <c r="H14" s="128"/>
      <c r="J14" s="128"/>
      <c r="K14" s="128"/>
    </row>
    <row r="15" spans="1:11" s="129" customFormat="1" ht="14.25">
      <c r="A15" s="130" t="s">
        <v>306</v>
      </c>
      <c r="B15" s="128"/>
      <c r="C15" s="132">
        <v>6</v>
      </c>
      <c r="D15" s="132">
        <v>5</v>
      </c>
      <c r="E15" s="128"/>
      <c r="F15" s="128"/>
      <c r="G15" s="128"/>
      <c r="H15" s="128"/>
      <c r="J15" s="128"/>
      <c r="K15" s="128"/>
    </row>
    <row r="16" spans="1:11" s="129" customFormat="1" ht="14.25">
      <c r="A16" s="130" t="s">
        <v>307</v>
      </c>
      <c r="B16" s="128"/>
      <c r="C16" s="132">
        <v>8</v>
      </c>
      <c r="D16" s="132">
        <v>15</v>
      </c>
      <c r="E16" s="128"/>
      <c r="F16" s="128"/>
      <c r="G16" s="128"/>
      <c r="H16" s="128"/>
      <c r="J16" s="128"/>
      <c r="K16" s="128"/>
    </row>
    <row r="17" spans="1:11" s="129" customFormat="1" ht="14.25">
      <c r="A17" s="133"/>
      <c r="B17" s="134"/>
      <c r="C17" s="134"/>
      <c r="D17" s="134"/>
      <c r="F17" s="128"/>
      <c r="G17" s="128"/>
      <c r="H17" s="134"/>
      <c r="I17" s="134"/>
    </row>
    <row r="18" spans="1:11" s="129" customFormat="1" ht="14.25">
      <c r="A18" s="133"/>
      <c r="B18" s="134"/>
      <c r="C18" s="134"/>
      <c r="D18" s="134"/>
      <c r="F18" s="128"/>
      <c r="G18" s="128"/>
      <c r="H18" s="134"/>
      <c r="I18" s="134"/>
    </row>
    <row r="19" spans="1:11" s="129" customFormat="1" ht="16.5" customHeight="1">
      <c r="A19" s="365" t="s">
        <v>308</v>
      </c>
      <c r="B19" s="366" t="s">
        <v>299</v>
      </c>
      <c r="C19" s="367"/>
      <c r="D19" s="368"/>
      <c r="E19" s="366" t="s">
        <v>300</v>
      </c>
      <c r="F19" s="367"/>
      <c r="G19" s="368"/>
    </row>
    <row r="20" spans="1:11" s="129" customFormat="1" ht="45">
      <c r="A20" s="365"/>
      <c r="B20" s="127" t="s">
        <v>309</v>
      </c>
      <c r="C20" s="127" t="s">
        <v>310</v>
      </c>
      <c r="D20" s="127" t="s">
        <v>311</v>
      </c>
      <c r="E20" s="127" t="s">
        <v>309</v>
      </c>
      <c r="F20" s="127" t="s">
        <v>310</v>
      </c>
      <c r="G20" s="127" t="s">
        <v>311</v>
      </c>
      <c r="H20" s="128"/>
    </row>
    <row r="21" spans="1:11" s="129" customFormat="1" ht="14.25">
      <c r="A21" s="130" t="s">
        <v>312</v>
      </c>
      <c r="B21" s="132">
        <v>1</v>
      </c>
      <c r="C21" s="132">
        <v>0</v>
      </c>
      <c r="D21" s="132">
        <v>0</v>
      </c>
      <c r="E21" s="132">
        <v>2</v>
      </c>
      <c r="F21" s="132">
        <v>0</v>
      </c>
      <c r="G21" s="132">
        <v>0</v>
      </c>
      <c r="H21" s="128"/>
    </row>
    <row r="22" spans="1:11" s="129" customFormat="1" ht="14.25">
      <c r="A22" s="130" t="s">
        <v>313</v>
      </c>
      <c r="B22" s="132">
        <v>0</v>
      </c>
      <c r="C22" s="132">
        <v>4</v>
      </c>
      <c r="D22" s="132">
        <v>0</v>
      </c>
      <c r="E22" s="132">
        <v>0</v>
      </c>
      <c r="F22" s="132">
        <v>5</v>
      </c>
      <c r="G22" s="132">
        <v>1</v>
      </c>
      <c r="H22" s="128"/>
    </row>
    <row r="23" spans="1:11" s="129" customFormat="1" ht="14.25">
      <c r="A23" s="130" t="s">
        <v>314</v>
      </c>
      <c r="B23" s="132">
        <v>2</v>
      </c>
      <c r="C23" s="132">
        <v>29</v>
      </c>
      <c r="D23" s="132">
        <v>0</v>
      </c>
      <c r="E23" s="132">
        <v>1</v>
      </c>
      <c r="F23" s="132">
        <v>32</v>
      </c>
      <c r="G23" s="132">
        <v>0</v>
      </c>
      <c r="H23" s="128"/>
    </row>
    <row r="24" spans="1:11" s="129" customFormat="1" ht="14.25">
      <c r="A24" s="130" t="s">
        <v>315</v>
      </c>
      <c r="B24" s="132">
        <v>0</v>
      </c>
      <c r="C24" s="132">
        <v>1</v>
      </c>
      <c r="D24" s="132">
        <v>0</v>
      </c>
      <c r="E24" s="132">
        <v>0</v>
      </c>
      <c r="F24" s="132">
        <v>1</v>
      </c>
      <c r="G24" s="132">
        <v>0</v>
      </c>
      <c r="H24" s="128"/>
    </row>
    <row r="25" spans="1:11" s="129" customFormat="1" ht="14.25">
      <c r="A25" s="130" t="s">
        <v>316</v>
      </c>
      <c r="B25" s="132">
        <v>18</v>
      </c>
      <c r="C25" s="132">
        <v>37</v>
      </c>
      <c r="D25" s="132">
        <v>2</v>
      </c>
      <c r="E25" s="132">
        <v>17</v>
      </c>
      <c r="F25" s="132">
        <v>37</v>
      </c>
      <c r="G25" s="132">
        <v>5</v>
      </c>
      <c r="H25" s="128"/>
    </row>
    <row r="26" spans="1:11" s="129" customFormat="1" ht="14.25">
      <c r="A26" s="130" t="s">
        <v>317</v>
      </c>
      <c r="B26" s="132">
        <v>1</v>
      </c>
      <c r="C26" s="132">
        <v>4</v>
      </c>
      <c r="D26" s="132">
        <v>0</v>
      </c>
      <c r="E26" s="132">
        <v>2</v>
      </c>
      <c r="F26" s="132">
        <v>4</v>
      </c>
      <c r="G26" s="132">
        <v>0</v>
      </c>
      <c r="H26" s="128"/>
    </row>
    <row r="27" spans="1:11" s="129" customFormat="1" ht="14.25">
      <c r="A27" s="130" t="s">
        <v>318</v>
      </c>
      <c r="B27" s="132">
        <v>11</v>
      </c>
      <c r="C27" s="132">
        <v>5</v>
      </c>
      <c r="D27" s="132">
        <v>1</v>
      </c>
      <c r="E27" s="132">
        <v>17</v>
      </c>
      <c r="F27" s="132">
        <v>5</v>
      </c>
      <c r="G27" s="132">
        <v>2</v>
      </c>
      <c r="H27" s="128"/>
    </row>
    <row r="28" spans="1:11" s="129" customFormat="1" ht="14.25">
      <c r="A28" s="130" t="s">
        <v>311</v>
      </c>
      <c r="B28" s="132">
        <v>8</v>
      </c>
      <c r="C28" s="132">
        <v>2</v>
      </c>
      <c r="D28" s="132">
        <v>8</v>
      </c>
      <c r="E28" s="132">
        <v>6</v>
      </c>
      <c r="F28" s="132">
        <v>3</v>
      </c>
      <c r="G28" s="132">
        <v>10</v>
      </c>
      <c r="H28" s="128"/>
    </row>
    <row r="29" spans="1:11" s="129" customFormat="1" ht="15">
      <c r="A29" s="310" t="s">
        <v>302</v>
      </c>
      <c r="B29" s="135">
        <f>SUM(B21:B28)</f>
        <v>41</v>
      </c>
      <c r="C29" s="135">
        <f t="shared" ref="C29:G29" si="0">SUM(C21:C28)</f>
        <v>82</v>
      </c>
      <c r="D29" s="135">
        <f t="shared" si="0"/>
        <v>11</v>
      </c>
      <c r="E29" s="135">
        <f t="shared" si="0"/>
        <v>45</v>
      </c>
      <c r="F29" s="135">
        <f t="shared" si="0"/>
        <v>87</v>
      </c>
      <c r="G29" s="135">
        <f t="shared" si="0"/>
        <v>18</v>
      </c>
      <c r="H29" s="128"/>
    </row>
    <row r="30" spans="1:11" s="129" customFormat="1" ht="14.25">
      <c r="B30" s="134"/>
      <c r="C30" s="134"/>
      <c r="D30" s="134"/>
      <c r="E30" s="128"/>
      <c r="F30" s="128"/>
      <c r="G30" s="128"/>
      <c r="H30" s="128"/>
      <c r="J30" s="128"/>
      <c r="K30" s="128"/>
    </row>
    <row r="31" spans="1:11" s="129" customFormat="1" ht="14.25">
      <c r="B31" s="134"/>
      <c r="C31" s="134"/>
      <c r="D31" s="134"/>
      <c r="E31" s="128"/>
      <c r="F31" s="128"/>
      <c r="G31" s="128"/>
      <c r="H31" s="128"/>
      <c r="J31" s="128"/>
      <c r="K31" s="128"/>
    </row>
    <row r="32" spans="1:11" s="129" customFormat="1" ht="35.1" customHeight="1">
      <c r="A32" s="307" t="s">
        <v>319</v>
      </c>
      <c r="B32" s="127" t="s">
        <v>320</v>
      </c>
      <c r="C32" s="127" t="s">
        <v>300</v>
      </c>
      <c r="D32" s="128"/>
      <c r="E32" s="365" t="s">
        <v>321</v>
      </c>
      <c r="F32" s="365"/>
      <c r="G32" s="127" t="s">
        <v>322</v>
      </c>
      <c r="H32" s="127" t="s">
        <v>323</v>
      </c>
      <c r="I32" s="128"/>
      <c r="J32" s="128"/>
    </row>
    <row r="33" spans="1:11" s="129" customFormat="1" ht="14.25">
      <c r="A33" s="130">
        <v>90401</v>
      </c>
      <c r="B33" s="132">
        <v>21</v>
      </c>
      <c r="C33" s="132">
        <v>21</v>
      </c>
      <c r="D33" s="128"/>
      <c r="E33" s="354" t="s">
        <v>324</v>
      </c>
      <c r="F33" s="354"/>
      <c r="G33" s="136">
        <v>0</v>
      </c>
      <c r="H33" s="136">
        <v>0</v>
      </c>
      <c r="I33" s="128"/>
      <c r="J33" s="128"/>
    </row>
    <row r="34" spans="1:11" s="129" customFormat="1" ht="14.25">
      <c r="A34" s="130">
        <v>90402</v>
      </c>
      <c r="B34" s="132">
        <v>1</v>
      </c>
      <c r="C34" s="132">
        <v>1</v>
      </c>
      <c r="D34" s="128"/>
      <c r="E34" s="353" t="s">
        <v>325</v>
      </c>
      <c r="F34" s="353"/>
      <c r="G34" s="137">
        <v>0</v>
      </c>
      <c r="H34" s="136">
        <v>0</v>
      </c>
      <c r="I34" s="128"/>
      <c r="J34" s="128"/>
    </row>
    <row r="35" spans="1:11" s="129" customFormat="1" ht="14.25">
      <c r="A35" s="130">
        <v>90403</v>
      </c>
      <c r="B35" s="132">
        <v>7</v>
      </c>
      <c r="C35" s="132">
        <v>10</v>
      </c>
      <c r="D35" s="128"/>
      <c r="E35" s="353" t="s">
        <v>326</v>
      </c>
      <c r="F35" s="353"/>
      <c r="G35" s="137">
        <v>0</v>
      </c>
      <c r="H35" s="136">
        <v>0</v>
      </c>
      <c r="I35" s="128"/>
      <c r="J35" s="128"/>
    </row>
    <row r="36" spans="1:11" s="129" customFormat="1" ht="14.25">
      <c r="A36" s="130">
        <v>90404</v>
      </c>
      <c r="B36" s="132">
        <v>40</v>
      </c>
      <c r="C36" s="132">
        <v>52</v>
      </c>
      <c r="D36" s="128"/>
      <c r="E36" s="354" t="s">
        <v>327</v>
      </c>
      <c r="F36" s="354"/>
      <c r="G36" s="137">
        <v>10</v>
      </c>
      <c r="H36" s="136">
        <v>9</v>
      </c>
      <c r="I36" s="128"/>
      <c r="J36" s="128"/>
    </row>
    <row r="37" spans="1:11" s="129" customFormat="1" ht="14.25">
      <c r="A37" s="130">
        <v>90405</v>
      </c>
      <c r="B37" s="132">
        <v>26</v>
      </c>
      <c r="C37" s="132">
        <v>24</v>
      </c>
      <c r="D37" s="128"/>
      <c r="E37" s="354" t="s">
        <v>328</v>
      </c>
      <c r="F37" s="354"/>
      <c r="G37" s="137">
        <v>25</v>
      </c>
      <c r="H37" s="136">
        <v>16</v>
      </c>
      <c r="I37" s="128"/>
      <c r="J37" s="128"/>
    </row>
    <row r="38" spans="1:11" s="129" customFormat="1" ht="14.25">
      <c r="A38" s="130" t="s">
        <v>329</v>
      </c>
      <c r="B38" s="132">
        <v>39</v>
      </c>
      <c r="C38" s="132">
        <v>42</v>
      </c>
      <c r="D38" s="128"/>
      <c r="E38" s="354" t="s">
        <v>330</v>
      </c>
      <c r="F38" s="354"/>
      <c r="G38" s="137">
        <v>36</v>
      </c>
      <c r="H38" s="136">
        <v>47</v>
      </c>
      <c r="I38" s="128"/>
      <c r="J38" s="128"/>
    </row>
    <row r="39" spans="1:11" s="129" customFormat="1" ht="15">
      <c r="A39" s="310" t="s">
        <v>302</v>
      </c>
      <c r="B39" s="135">
        <f>SUM(B33:B38)</f>
        <v>134</v>
      </c>
      <c r="C39" s="135">
        <f>SUM(C33:C38)</f>
        <v>150</v>
      </c>
      <c r="D39" s="134"/>
      <c r="E39" s="354" t="s">
        <v>331</v>
      </c>
      <c r="F39" s="354"/>
      <c r="G39" s="137">
        <v>23</v>
      </c>
      <c r="H39" s="136">
        <v>33</v>
      </c>
      <c r="I39" s="128"/>
      <c r="J39" s="128"/>
    </row>
    <row r="40" spans="1:11" s="129" customFormat="1" ht="14.25">
      <c r="B40" s="128"/>
      <c r="C40" s="134"/>
      <c r="E40" s="354" t="s">
        <v>332</v>
      </c>
      <c r="F40" s="354"/>
      <c r="G40" s="137">
        <v>21</v>
      </c>
      <c r="H40" s="136">
        <v>21</v>
      </c>
      <c r="J40" s="128"/>
      <c r="K40" s="128"/>
    </row>
    <row r="41" spans="1:11" s="129" customFormat="1" ht="14.25">
      <c r="E41" s="354" t="s">
        <v>333</v>
      </c>
      <c r="F41" s="354"/>
      <c r="G41" s="137">
        <v>16</v>
      </c>
      <c r="H41" s="136">
        <v>20</v>
      </c>
    </row>
    <row r="42" spans="1:11" s="129" customFormat="1" ht="14.25">
      <c r="E42" s="354" t="s">
        <v>334</v>
      </c>
      <c r="F42" s="354"/>
      <c r="G42" s="137">
        <v>3</v>
      </c>
      <c r="H42" s="136">
        <v>4</v>
      </c>
    </row>
    <row r="43" spans="1:11" s="129" customFormat="1" ht="14.25">
      <c r="E43" s="354" t="s">
        <v>335</v>
      </c>
      <c r="F43" s="354"/>
      <c r="G43" s="137">
        <v>0</v>
      </c>
      <c r="H43" s="136">
        <v>0</v>
      </c>
    </row>
    <row r="44" spans="1:11" s="129" customFormat="1" ht="14.25">
      <c r="E44" s="356" t="s">
        <v>329</v>
      </c>
      <c r="F44" s="357"/>
      <c r="G44" s="137">
        <v>0</v>
      </c>
      <c r="H44" s="136">
        <v>0</v>
      </c>
    </row>
    <row r="45" spans="1:11" s="129" customFormat="1" ht="15">
      <c r="E45" s="355" t="s">
        <v>302</v>
      </c>
      <c r="F45" s="355"/>
      <c r="G45" s="138">
        <f>SUM(G33:G44)</f>
        <v>134</v>
      </c>
      <c r="H45" s="138">
        <f>SUM(H33:H44)</f>
        <v>150</v>
      </c>
    </row>
    <row r="46" spans="1:11" s="129" customFormat="1" ht="14.25"/>
    <row r="47" spans="1:11" s="129" customFormat="1" ht="14.25"/>
    <row r="48" spans="1:11" s="129" customFormat="1" ht="42" customHeight="1">
      <c r="A48" s="139" t="s">
        <v>336</v>
      </c>
      <c r="B48" s="140" t="s">
        <v>322</v>
      </c>
      <c r="C48" s="140" t="s">
        <v>300</v>
      </c>
      <c r="E48" s="358" t="s">
        <v>337</v>
      </c>
      <c r="F48" s="358"/>
      <c r="G48" s="140" t="s">
        <v>322</v>
      </c>
      <c r="H48" s="140" t="s">
        <v>300</v>
      </c>
    </row>
    <row r="49" spans="1:8" s="129" customFormat="1" ht="14.25">
      <c r="A49" s="304" t="s">
        <v>338</v>
      </c>
      <c r="B49" s="320">
        <v>72</v>
      </c>
      <c r="C49" s="320">
        <v>79</v>
      </c>
      <c r="E49" s="354" t="s">
        <v>339</v>
      </c>
      <c r="F49" s="354"/>
      <c r="G49" s="320">
        <v>0</v>
      </c>
      <c r="H49" s="320">
        <v>0</v>
      </c>
    </row>
    <row r="50" spans="1:8" s="129" customFormat="1" ht="14.25">
      <c r="A50" s="305" t="s">
        <v>340</v>
      </c>
      <c r="B50" s="321">
        <v>60</v>
      </c>
      <c r="C50" s="320">
        <v>69</v>
      </c>
      <c r="E50" s="353" t="s">
        <v>341</v>
      </c>
      <c r="F50" s="353"/>
      <c r="G50" s="321">
        <v>0</v>
      </c>
      <c r="H50" s="320">
        <v>0</v>
      </c>
    </row>
    <row r="51" spans="1:8" s="129" customFormat="1" ht="14.25">
      <c r="A51" s="305" t="s">
        <v>342</v>
      </c>
      <c r="B51" s="321">
        <v>0</v>
      </c>
      <c r="C51" s="320">
        <v>0</v>
      </c>
      <c r="E51" s="353" t="s">
        <v>343</v>
      </c>
      <c r="F51" s="353"/>
      <c r="G51" s="321">
        <v>0</v>
      </c>
      <c r="H51" s="320">
        <v>0</v>
      </c>
    </row>
    <row r="52" spans="1:8" s="129" customFormat="1" ht="14.25">
      <c r="A52" s="305" t="s">
        <v>344</v>
      </c>
      <c r="B52" s="321">
        <v>0</v>
      </c>
      <c r="C52" s="320">
        <v>0</v>
      </c>
      <c r="E52" s="354" t="s">
        <v>345</v>
      </c>
      <c r="F52" s="354"/>
      <c r="G52" s="321">
        <v>0</v>
      </c>
      <c r="H52" s="320">
        <v>0</v>
      </c>
    </row>
    <row r="53" spans="1:8" s="129" customFormat="1" ht="14.25">
      <c r="A53" s="304" t="s">
        <v>346</v>
      </c>
      <c r="B53" s="321">
        <v>0</v>
      </c>
      <c r="C53" s="320">
        <v>0</v>
      </c>
      <c r="E53" s="354" t="s">
        <v>347</v>
      </c>
      <c r="F53" s="354"/>
      <c r="G53" s="321">
        <v>0</v>
      </c>
      <c r="H53" s="320">
        <v>0</v>
      </c>
    </row>
    <row r="54" spans="1:8" s="129" customFormat="1" ht="14.25">
      <c r="A54" s="304" t="s">
        <v>348</v>
      </c>
      <c r="B54" s="321">
        <v>0</v>
      </c>
      <c r="C54" s="320">
        <v>0</v>
      </c>
      <c r="E54" s="354" t="s">
        <v>349</v>
      </c>
      <c r="F54" s="354"/>
      <c r="G54" s="321">
        <v>0</v>
      </c>
      <c r="H54" s="320">
        <v>0</v>
      </c>
    </row>
    <row r="55" spans="1:8" s="129" customFormat="1" ht="15">
      <c r="A55" s="304" t="s">
        <v>350</v>
      </c>
      <c r="B55" s="321">
        <v>0</v>
      </c>
      <c r="C55" s="320">
        <v>0</v>
      </c>
      <c r="E55" s="355" t="s">
        <v>351</v>
      </c>
      <c r="F55" s="355"/>
      <c r="G55" s="321">
        <v>134</v>
      </c>
      <c r="H55" s="320">
        <v>150</v>
      </c>
    </row>
    <row r="56" spans="1:8" ht="15">
      <c r="A56" s="304" t="s">
        <v>349</v>
      </c>
      <c r="B56" s="321">
        <v>2</v>
      </c>
      <c r="C56" s="320">
        <v>2</v>
      </c>
      <c r="D56" s="32"/>
      <c r="E56" s="352" t="s">
        <v>302</v>
      </c>
      <c r="F56" s="352"/>
      <c r="G56" s="138">
        <f>SUM(G49:G55)</f>
        <v>134</v>
      </c>
      <c r="H56" s="138">
        <f>SUM(H49:H55)</f>
        <v>150</v>
      </c>
    </row>
    <row r="57" spans="1:8" ht="15">
      <c r="A57" s="309" t="s">
        <v>351</v>
      </c>
      <c r="B57" s="322">
        <v>0</v>
      </c>
      <c r="C57" s="321">
        <v>0</v>
      </c>
      <c r="D57" s="32"/>
      <c r="E57" s="32"/>
      <c r="F57" s="32"/>
      <c r="G57" s="32"/>
      <c r="H57" s="32"/>
    </row>
    <row r="58" spans="1:8" ht="15">
      <c r="A58" s="310" t="s">
        <v>302</v>
      </c>
      <c r="B58" s="138">
        <f>SUM(B49:B57)</f>
        <v>134</v>
      </c>
      <c r="C58" s="138">
        <f>SUM(C49:C57)</f>
        <v>150</v>
      </c>
      <c r="D58" s="32"/>
      <c r="E58" s="32"/>
      <c r="F58" s="32"/>
      <c r="G58" s="32"/>
      <c r="H58" s="32"/>
    </row>
    <row r="59" spans="1:8" ht="15">
      <c r="A59" s="125"/>
      <c r="B59" s="125"/>
      <c r="C59" s="125"/>
      <c r="D59" s="125"/>
      <c r="E59" s="125"/>
      <c r="F59" s="125"/>
      <c r="G59" s="125"/>
    </row>
    <row r="60" spans="1:8">
      <c r="C60" s="122"/>
    </row>
    <row r="61" spans="1:8" ht="45">
      <c r="A61" s="307" t="s">
        <v>352</v>
      </c>
      <c r="B61" s="308" t="s">
        <v>298</v>
      </c>
      <c r="C61" s="143" t="s">
        <v>353</v>
      </c>
    </row>
    <row r="62" spans="1:8" ht="14.25">
      <c r="A62" s="144"/>
      <c r="B62" s="82">
        <f>IFERROR(('PROGRAM BUDGET &amp; FISCAL REPORT'!G23/'PARTICIPANT DEMOGRAPHICS'!B10),"N/A")</f>
        <v>3111.3406875000005</v>
      </c>
      <c r="C62" s="82">
        <f>IFERROR(('PROGRAM BUDGET &amp; FISCAL REPORT'!N23/'PARTICIPANT DEMOGRAPHICS'!D10),"N/A")</f>
        <v>2456.0768681863237</v>
      </c>
    </row>
  </sheetData>
  <sheetProtection algorithmName="SHA-512" hashValue="I/aoD6jpPEgxmVIRKaveOX/GOhUXDspj49OSQnbU24nUE6MqQg+BF+gSEJyPHT31YIu/b+M8piLI9KJALHdegw==" saltValue="l3EpHf9+ZmGnSKxBdRFaIg==" spinCount="100000" sheet="1" objects="1" scenarios="1"/>
  <mergeCells count="27">
    <mergeCell ref="E38:F38"/>
    <mergeCell ref="E33:F33"/>
    <mergeCell ref="E34:F34"/>
    <mergeCell ref="E35:F35"/>
    <mergeCell ref="E36:F36"/>
    <mergeCell ref="E37:F37"/>
    <mergeCell ref="A5:D7"/>
    <mergeCell ref="A19:A20"/>
    <mergeCell ref="B19:D19"/>
    <mergeCell ref="E19:G19"/>
    <mergeCell ref="E32:F32"/>
    <mergeCell ref="E39:F39"/>
    <mergeCell ref="E40:F40"/>
    <mergeCell ref="E41:F41"/>
    <mergeCell ref="E42:F42"/>
    <mergeCell ref="E43:F43"/>
    <mergeCell ref="E44:F44"/>
    <mergeCell ref="E45:F45"/>
    <mergeCell ref="E48:F48"/>
    <mergeCell ref="E49:F49"/>
    <mergeCell ref="E50:F50"/>
    <mergeCell ref="E56:F56"/>
    <mergeCell ref="E51:F51"/>
    <mergeCell ref="E52:F52"/>
    <mergeCell ref="E53:F53"/>
    <mergeCell ref="E54:F54"/>
    <mergeCell ref="E55:F55"/>
  </mergeCells>
  <pageMargins left="0.7" right="0.7" top="0.75" bottom="0.75" header="0.3" footer="0.3"/>
  <pageSetup scale="55" orientation="landscape"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F6292-DAEE-4661-8BDD-23C7D3DB5D12}">
  <sheetPr>
    <tabColor rgb="FFBDD7EE"/>
  </sheetPr>
  <dimension ref="A1:P27"/>
  <sheetViews>
    <sheetView topLeftCell="C9" zoomScale="106" zoomScaleNormal="106" workbookViewId="0">
      <selection activeCell="H10" sqref="H10:L15"/>
    </sheetView>
  </sheetViews>
  <sheetFormatPr defaultColWidth="9.28515625" defaultRowHeight="12.75"/>
  <cols>
    <col min="1" max="1" width="4.5703125" customWidth="1"/>
    <col min="2" max="2" width="20" customWidth="1"/>
    <col min="3" max="3" width="34.28515625" customWidth="1"/>
    <col min="4" max="4" width="16" customWidth="1"/>
    <col min="5" max="5" width="39.28515625" customWidth="1"/>
    <col min="6" max="6" width="24.28515625" customWidth="1"/>
    <col min="7" max="7" width="15.28515625" customWidth="1"/>
    <col min="8" max="8" width="14.7109375" customWidth="1"/>
    <col min="9" max="9" width="38.85546875" customWidth="1"/>
    <col min="10" max="10" width="13.5703125" customWidth="1"/>
    <col min="11" max="11" width="38.42578125" customWidth="1"/>
    <col min="12" max="12" width="13.42578125" customWidth="1"/>
  </cols>
  <sheetData>
    <row r="1" spans="1:16" ht="18">
      <c r="A1" s="117" t="s">
        <v>14</v>
      </c>
      <c r="B1" s="117"/>
      <c r="C1" s="118"/>
      <c r="D1" s="119"/>
      <c r="E1" s="119"/>
      <c r="F1" s="259"/>
    </row>
    <row r="2" spans="1:16" ht="18">
      <c r="A2" s="117" t="s">
        <v>354</v>
      </c>
      <c r="B2" s="117"/>
      <c r="C2" s="59"/>
      <c r="D2" s="59"/>
      <c r="E2" s="60"/>
      <c r="F2" s="259"/>
    </row>
    <row r="3" spans="1:16" ht="18.75" thickBot="1">
      <c r="A3" s="117"/>
    </row>
    <row r="4" spans="1:16" s="1" customFormat="1" ht="16.5" thickBot="1">
      <c r="A4" s="116" t="s">
        <v>16</v>
      </c>
      <c r="B4" s="161"/>
      <c r="C4" s="161"/>
      <c r="D4" s="161"/>
      <c r="E4" s="161"/>
      <c r="F4" s="161"/>
      <c r="G4" s="161"/>
      <c r="H4" s="161"/>
      <c r="I4" s="161"/>
      <c r="J4" s="161"/>
      <c r="K4" s="161"/>
      <c r="L4" s="162"/>
      <c r="M4" s="159"/>
      <c r="N4" s="159"/>
      <c r="O4" s="159"/>
      <c r="P4" s="159"/>
    </row>
    <row r="5" spans="1:16" s="157" customFormat="1" ht="24" customHeight="1">
      <c r="A5" s="260" t="s">
        <v>355</v>
      </c>
      <c r="B5" s="261"/>
      <c r="C5" s="261"/>
      <c r="D5" s="261"/>
      <c r="E5" s="261"/>
      <c r="F5" s="261"/>
      <c r="G5" s="261"/>
      <c r="H5" s="261"/>
      <c r="I5" s="261"/>
      <c r="J5" s="261"/>
      <c r="K5" s="261"/>
      <c r="L5" s="262"/>
    </row>
    <row r="6" spans="1:16" ht="72" customHeight="1" thickBot="1">
      <c r="A6" s="372" t="s">
        <v>356</v>
      </c>
      <c r="B6" s="373"/>
      <c r="C6" s="373"/>
      <c r="D6" s="373"/>
      <c r="E6" s="373"/>
      <c r="F6" s="373"/>
      <c r="G6" s="373"/>
      <c r="H6" s="263"/>
      <c r="I6" s="263"/>
      <c r="J6" s="263"/>
      <c r="K6" s="263"/>
      <c r="L6" s="264"/>
    </row>
    <row r="7" spans="1:16" ht="19.5" thickBot="1">
      <c r="A7" s="265"/>
      <c r="B7" s="265"/>
      <c r="C7" s="266"/>
      <c r="D7" s="266"/>
      <c r="E7" s="266"/>
      <c r="F7" s="266"/>
      <c r="G7" s="266"/>
      <c r="H7" s="266"/>
      <c r="I7" s="266"/>
    </row>
    <row r="8" spans="1:16" ht="51.6" customHeight="1">
      <c r="A8" s="267"/>
      <c r="B8" s="267" t="s">
        <v>357</v>
      </c>
      <c r="C8" s="267" t="s">
        <v>358</v>
      </c>
      <c r="D8" s="267" t="s">
        <v>359</v>
      </c>
      <c r="E8" s="267" t="s">
        <v>360</v>
      </c>
      <c r="F8" s="267" t="s">
        <v>361</v>
      </c>
      <c r="G8" s="267" t="s">
        <v>362</v>
      </c>
      <c r="H8" s="268" t="s">
        <v>363</v>
      </c>
      <c r="I8" s="269" t="s">
        <v>364</v>
      </c>
      <c r="J8" s="268" t="s">
        <v>365</v>
      </c>
      <c r="K8" s="270" t="s">
        <v>366</v>
      </c>
      <c r="L8" s="269" t="s">
        <v>367</v>
      </c>
      <c r="N8" s="271"/>
    </row>
    <row r="9" spans="1:16" ht="21" customHeight="1">
      <c r="A9" s="272" t="s">
        <v>368</v>
      </c>
      <c r="B9" s="272"/>
      <c r="C9" s="272"/>
      <c r="D9" s="272"/>
      <c r="E9" s="272"/>
      <c r="F9" s="272"/>
      <c r="G9" s="272"/>
      <c r="H9" s="273"/>
      <c r="I9" s="274"/>
      <c r="J9" s="273"/>
      <c r="K9" s="272"/>
      <c r="L9" s="274"/>
    </row>
    <row r="10" spans="1:16" ht="133.5" customHeight="1">
      <c r="A10" s="369">
        <v>1</v>
      </c>
      <c r="B10" s="370" t="s">
        <v>369</v>
      </c>
      <c r="C10" s="371" t="s">
        <v>370</v>
      </c>
      <c r="D10" s="311" t="s">
        <v>371</v>
      </c>
      <c r="E10" s="311" t="s">
        <v>372</v>
      </c>
      <c r="F10" s="311" t="s">
        <v>373</v>
      </c>
      <c r="G10" s="311" t="s">
        <v>374</v>
      </c>
      <c r="H10" s="275" t="s">
        <v>375</v>
      </c>
      <c r="I10" s="276" t="s">
        <v>376</v>
      </c>
      <c r="J10" s="277">
        <v>11</v>
      </c>
      <c r="K10" s="276" t="s">
        <v>377</v>
      </c>
      <c r="L10" s="278">
        <v>0.37</v>
      </c>
    </row>
    <row r="11" spans="1:16" ht="130.5" customHeight="1">
      <c r="A11" s="369"/>
      <c r="B11" s="370"/>
      <c r="C11" s="371"/>
      <c r="D11" s="311" t="s">
        <v>378</v>
      </c>
      <c r="E11" s="311" t="s">
        <v>379</v>
      </c>
      <c r="F11" s="311" t="s">
        <v>380</v>
      </c>
      <c r="G11" s="311" t="s">
        <v>381</v>
      </c>
      <c r="H11" s="149" t="s">
        <v>382</v>
      </c>
      <c r="I11" s="276" t="s">
        <v>383</v>
      </c>
      <c r="J11" s="279">
        <v>12</v>
      </c>
      <c r="K11" s="276" t="s">
        <v>384</v>
      </c>
      <c r="L11" s="278">
        <v>0.8</v>
      </c>
    </row>
    <row r="12" spans="1:16" ht="111" customHeight="1">
      <c r="A12" s="369">
        <v>2</v>
      </c>
      <c r="B12" s="370" t="s">
        <v>385</v>
      </c>
      <c r="C12" s="374" t="s">
        <v>386</v>
      </c>
      <c r="D12" s="311" t="s">
        <v>371</v>
      </c>
      <c r="E12" s="311" t="s">
        <v>387</v>
      </c>
      <c r="F12" s="311" t="s">
        <v>388</v>
      </c>
      <c r="G12" s="311" t="s">
        <v>389</v>
      </c>
      <c r="H12" s="149" t="s">
        <v>390</v>
      </c>
      <c r="I12" s="276" t="s">
        <v>391</v>
      </c>
      <c r="J12" s="279">
        <v>150</v>
      </c>
      <c r="K12" s="276" t="s">
        <v>392</v>
      </c>
      <c r="L12" s="278">
        <v>1</v>
      </c>
    </row>
    <row r="13" spans="1:16" ht="249" customHeight="1">
      <c r="A13" s="369"/>
      <c r="B13" s="370"/>
      <c r="C13" s="375"/>
      <c r="D13" s="311" t="s">
        <v>378</v>
      </c>
      <c r="E13" s="311" t="s">
        <v>393</v>
      </c>
      <c r="F13" s="311" t="s">
        <v>394</v>
      </c>
      <c r="G13" s="311" t="s">
        <v>395</v>
      </c>
      <c r="H13" s="149" t="s">
        <v>396</v>
      </c>
      <c r="I13" s="276" t="s">
        <v>397</v>
      </c>
      <c r="J13" s="279">
        <v>46</v>
      </c>
      <c r="K13" s="276" t="s">
        <v>398</v>
      </c>
      <c r="L13" s="278">
        <v>0.68</v>
      </c>
    </row>
    <row r="14" spans="1:16" ht="126" customHeight="1">
      <c r="A14" s="369">
        <v>3</v>
      </c>
      <c r="B14" s="370" t="s">
        <v>385</v>
      </c>
      <c r="C14" s="280" t="s">
        <v>399</v>
      </c>
      <c r="D14" s="311" t="s">
        <v>371</v>
      </c>
      <c r="E14" s="281" t="s">
        <v>400</v>
      </c>
      <c r="F14" s="311" t="s">
        <v>394</v>
      </c>
      <c r="G14" s="311" t="s">
        <v>374</v>
      </c>
      <c r="H14" s="149" t="s">
        <v>396</v>
      </c>
      <c r="I14" s="276" t="s">
        <v>401</v>
      </c>
      <c r="J14" s="282">
        <v>46</v>
      </c>
      <c r="K14" s="276" t="s">
        <v>402</v>
      </c>
      <c r="L14" s="278">
        <v>0.68</v>
      </c>
    </row>
    <row r="15" spans="1:16" ht="128.25" customHeight="1">
      <c r="A15" s="369"/>
      <c r="B15" s="370"/>
      <c r="C15" s="283"/>
      <c r="D15" s="311" t="s">
        <v>378</v>
      </c>
      <c r="E15" s="284" t="s">
        <v>403</v>
      </c>
      <c r="F15" s="311" t="s">
        <v>404</v>
      </c>
      <c r="G15" s="284" t="s">
        <v>389</v>
      </c>
      <c r="H15" s="149" t="s">
        <v>405</v>
      </c>
      <c r="I15" s="276" t="s">
        <v>406</v>
      </c>
      <c r="J15" s="282">
        <v>24</v>
      </c>
      <c r="K15" s="285" t="s">
        <v>407</v>
      </c>
      <c r="L15" s="278">
        <v>0.77</v>
      </c>
    </row>
    <row r="16" spans="1:16" ht="24" customHeight="1">
      <c r="A16" s="272" t="s">
        <v>408</v>
      </c>
      <c r="B16" s="272"/>
      <c r="C16" s="272"/>
      <c r="D16" s="272"/>
      <c r="E16" s="272"/>
      <c r="F16" s="272"/>
      <c r="G16" s="272"/>
      <c r="H16" s="273"/>
      <c r="I16" s="274"/>
      <c r="J16" s="273"/>
      <c r="K16" s="272"/>
      <c r="L16" s="274"/>
    </row>
    <row r="17" spans="1:12" ht="39.75" customHeight="1">
      <c r="A17" s="369">
        <v>1</v>
      </c>
      <c r="B17" s="376"/>
      <c r="C17" s="376"/>
      <c r="D17" s="312"/>
      <c r="E17" s="312"/>
      <c r="F17" s="312"/>
      <c r="G17" s="312"/>
      <c r="H17" s="282"/>
      <c r="I17" s="286"/>
      <c r="J17" s="282"/>
      <c r="K17" s="287"/>
      <c r="L17" s="288"/>
    </row>
    <row r="18" spans="1:12" ht="39.75" customHeight="1">
      <c r="A18" s="369"/>
      <c r="B18" s="376"/>
      <c r="C18" s="376"/>
      <c r="D18" s="312"/>
      <c r="E18" s="312"/>
      <c r="F18" s="312"/>
      <c r="G18" s="312"/>
      <c r="H18" s="282"/>
      <c r="I18" s="286"/>
      <c r="J18" s="282"/>
      <c r="K18" s="287"/>
      <c r="L18" s="288"/>
    </row>
    <row r="19" spans="1:12" ht="39.75" customHeight="1">
      <c r="A19" s="369">
        <v>2</v>
      </c>
      <c r="B19" s="376"/>
      <c r="C19" s="377"/>
      <c r="D19" s="312"/>
      <c r="E19" s="312"/>
      <c r="F19" s="312"/>
      <c r="G19" s="312"/>
      <c r="H19" s="282"/>
      <c r="I19" s="286"/>
      <c r="J19" s="282"/>
      <c r="K19" s="287"/>
      <c r="L19" s="288"/>
    </row>
    <row r="20" spans="1:12" ht="39.75" customHeight="1">
      <c r="A20" s="369"/>
      <c r="B20" s="376"/>
      <c r="C20" s="378"/>
      <c r="D20" s="312"/>
      <c r="E20" s="312"/>
      <c r="F20" s="312"/>
      <c r="G20" s="312"/>
      <c r="H20" s="282"/>
      <c r="I20" s="286"/>
      <c r="J20" s="282"/>
      <c r="K20" s="287"/>
      <c r="L20" s="288"/>
    </row>
    <row r="21" spans="1:12" ht="39.75" customHeight="1">
      <c r="A21" s="369">
        <v>3</v>
      </c>
      <c r="B21" s="376"/>
      <c r="C21" s="377"/>
      <c r="D21" s="312"/>
      <c r="E21" s="312"/>
      <c r="F21" s="312"/>
      <c r="G21" s="312"/>
      <c r="H21" s="282"/>
      <c r="I21" s="286"/>
      <c r="J21" s="282"/>
      <c r="K21" s="287"/>
      <c r="L21" s="288"/>
    </row>
    <row r="22" spans="1:12" ht="39.75" customHeight="1" thickBot="1">
      <c r="A22" s="369"/>
      <c r="B22" s="376"/>
      <c r="C22" s="378"/>
      <c r="D22" s="312"/>
      <c r="E22" s="312"/>
      <c r="F22" s="312"/>
      <c r="G22" s="312"/>
      <c r="H22" s="289"/>
      <c r="I22" s="290"/>
      <c r="J22" s="289"/>
      <c r="K22" s="291"/>
      <c r="L22" s="292"/>
    </row>
    <row r="23" spans="1:12">
      <c r="D23" s="293"/>
      <c r="E23" s="259"/>
    </row>
    <row r="24" spans="1:12">
      <c r="C24" s="259"/>
      <c r="D24" s="293"/>
      <c r="E24" s="259"/>
    </row>
    <row r="25" spans="1:12">
      <c r="C25" s="293"/>
      <c r="D25" s="293"/>
      <c r="E25" s="259"/>
    </row>
    <row r="26" spans="1:12">
      <c r="C26" s="293"/>
      <c r="D26" s="293"/>
      <c r="E26" s="293"/>
    </row>
    <row r="27" spans="1:12">
      <c r="D27" s="293"/>
    </row>
  </sheetData>
  <sheetProtection algorithmName="SHA-512" hashValue="Geko1X083NQP2uhtcvWc41sISprxmDPcbGyXG2YGWH2YSBS23piLDFjdoibcdLagOLco0Jhy5cwx69lyPl5VsA==" saltValue="kWDd6HJFdOPABKYJrVz+dA==" spinCount="100000" sheet="1" objects="1" scenarios="1"/>
  <dataConsolidate/>
  <mergeCells count="18">
    <mergeCell ref="A14:A15"/>
    <mergeCell ref="B14:B15"/>
    <mergeCell ref="A21:A22"/>
    <mergeCell ref="B21:B22"/>
    <mergeCell ref="C21:C22"/>
    <mergeCell ref="A17:A18"/>
    <mergeCell ref="B17:B18"/>
    <mergeCell ref="C17:C18"/>
    <mergeCell ref="A19:A20"/>
    <mergeCell ref="B19:B20"/>
    <mergeCell ref="C19:C20"/>
    <mergeCell ref="A10:A11"/>
    <mergeCell ref="B10:B11"/>
    <mergeCell ref="C10:C11"/>
    <mergeCell ref="A6:G6"/>
    <mergeCell ref="A12:A13"/>
    <mergeCell ref="B12:B13"/>
    <mergeCell ref="C12:C13"/>
  </mergeCells>
  <pageMargins left="0.7" right="0.7" top="0.75" bottom="0.75" header="0.3" footer="0.3"/>
  <pageSetup scale="60" orientation="landscape" horizontalDpi="1200" verticalDpi="1200" r:id="rId1"/>
  <rowBreaks count="1" manualBreakCount="1">
    <brk id="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AD80E-DB12-4849-8E84-385549CA4A93}">
  <dimension ref="A1"/>
  <sheetViews>
    <sheetView workbookViewId="0"/>
  </sheetViews>
  <sheetFormatPr defaultRowHeight="12.7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bdb8ef80-3d76-4f2b-ba95-731db74cbb70">
      <UserInfo>
        <DisplayName>Claire Hester</DisplayName>
        <AccountId>7</AccountId>
        <AccountType/>
      </UserInfo>
      <UserInfo>
        <DisplayName>Marc Amaral</DisplayName>
        <AccountId>26</AccountId>
        <AccountType/>
      </UserInfo>
    </SharedWithUsers>
    <lcf76f155ced4ddcb4097134ff3c332f xmlns="c503424b-3e12-4ddd-ab41-5c8973ad5bb3">
      <Terms xmlns="http://schemas.microsoft.com/office/infopath/2007/PartnerControls"/>
    </lcf76f155ced4ddcb4097134ff3c332f>
    <TaxCatchAll xmlns="bdb8ef80-3d76-4f2b-ba95-731db74cbb7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24D4F2C6775654B907F0C20622A74BD" ma:contentTypeVersion="16" ma:contentTypeDescription="Create a new document." ma:contentTypeScope="" ma:versionID="e54cf980c42f7b73b2fccacd399036ce">
  <xsd:schema xmlns:xsd="http://www.w3.org/2001/XMLSchema" xmlns:xs="http://www.w3.org/2001/XMLSchema" xmlns:p="http://schemas.microsoft.com/office/2006/metadata/properties" xmlns:ns2="c503424b-3e12-4ddd-ab41-5c8973ad5bb3" xmlns:ns3="bdb8ef80-3d76-4f2b-ba95-731db74cbb70" targetNamespace="http://schemas.microsoft.com/office/2006/metadata/properties" ma:root="true" ma:fieldsID="e69114b0ae777b487b8be2f2df03a0dd" ns2:_="" ns3:_="">
    <xsd:import namespace="c503424b-3e12-4ddd-ab41-5c8973ad5bb3"/>
    <xsd:import namespace="bdb8ef80-3d76-4f2b-ba95-731db74cbb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03424b-3e12-4ddd-ab41-5c8973ad5b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65046b6-664e-4cc6-916e-c72f0da64b47"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b8ef80-3d76-4f2b-ba95-731db74cbb7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28dd133-b60f-41e9-bfab-2cbf275fe1d6}" ma:internalName="TaxCatchAll" ma:showField="CatchAllData" ma:web="bdb8ef80-3d76-4f2b-ba95-731db74cbb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CC06EF-B43B-4BD3-92E2-8FC8B0FB07EF}"/>
</file>

<file path=customXml/itemProps2.xml><?xml version="1.0" encoding="utf-8"?>
<ds:datastoreItem xmlns:ds="http://schemas.openxmlformats.org/officeDocument/2006/customXml" ds:itemID="{97D4D97A-7F06-4E8D-98A9-7DE62E8788CF}"/>
</file>

<file path=customXml/itemProps3.xml><?xml version="1.0" encoding="utf-8"?>
<ds:datastoreItem xmlns:ds="http://schemas.openxmlformats.org/officeDocument/2006/customXml" ds:itemID="{DD49C00F-9731-4BB8-A24A-CB1677A9B483}"/>
</file>

<file path=customXml/itemProps4.xml><?xml version="1.0" encoding="utf-8"?>
<ds:datastoreItem xmlns:ds="http://schemas.openxmlformats.org/officeDocument/2006/customXml" ds:itemID="{F148728A-3ABE-4BE2-8186-96DCFA2F47D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FINANCE DEPT</dc:creator>
  <cp:keywords/>
  <dc:description/>
  <cp:lastModifiedBy>Nicole Liner-Jigamian</cp:lastModifiedBy>
  <cp:revision/>
  <dcterms:created xsi:type="dcterms:W3CDTF">1999-10-15T17:33:56Z</dcterms:created>
  <dcterms:modified xsi:type="dcterms:W3CDTF">2025-12-15T21:48:50Z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SharedWithUsers">
    <vt:lpwstr>Claire Hester;Marc Amaral</vt:lpwstr>
  </property>
  <property fmtid="{D5CDD505-2E9C-101B-9397-08002B2CF9AE}" pid="3" name="SharedWithUsers">
    <vt:lpwstr>15;#Claire Hester;#24;#Marc Amaral</vt:lpwstr>
  </property>
  <property fmtid="{D5CDD505-2E9C-101B-9397-08002B2CF9AE}" pid="4" name="ContentTypeId">
    <vt:lpwstr>0x010100224D4F2C6775654B907F0C20622A74BD</vt:lpwstr>
  </property>
  <property fmtid="{D5CDD505-2E9C-101B-9397-08002B2CF9AE}" pid="5" name="Order">
    <vt:r8>1456600</vt:r8>
  </property>
  <property fmtid="{D5CDD505-2E9C-101B-9397-08002B2CF9AE}" pid="6" name="xd_Signature">
    <vt:bool>false</vt:bool>
  </property>
  <property fmtid="{D5CDD505-2E9C-101B-9397-08002B2CF9AE}" pid="7" name="xd_ProgID">
    <vt:lpwstr/>
  </property>
  <property fmtid="{D5CDD505-2E9C-101B-9397-08002B2CF9AE}" pid="8" name="TemplateUrl">
    <vt:lpwstr/>
  </property>
  <property fmtid="{D5CDD505-2E9C-101B-9397-08002B2CF9AE}" pid="9" name="ComplianceAssetId">
    <vt:lpwstr/>
  </property>
  <property fmtid="{D5CDD505-2E9C-101B-9397-08002B2CF9AE}" pid="10" name="ESRI_WORKBOOK_ID">
    <vt:lpwstr>d4cf3feb028a4a33a3f0d0fd33a264b5</vt:lpwstr>
  </property>
  <property fmtid="{D5CDD505-2E9C-101B-9397-08002B2CF9AE}" pid="11" name="MediaServiceImageTags">
    <vt:lpwstr/>
  </property>
  <property fmtid="{D5CDD505-2E9C-101B-9397-08002B2CF9AE}" pid="12" name="_ExtendedDescription">
    <vt:lpwstr/>
  </property>
  <property fmtid="{D5CDD505-2E9C-101B-9397-08002B2CF9AE}" pid="13" name="TriggerFlowInfo">
    <vt:lpwstr/>
  </property>
</Properties>
</file>